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004"/>
  <workbookPr autoCompressPictures="0"/>
  <bookViews>
    <workbookView xWindow="0" yWindow="0" windowWidth="39580" windowHeight="25740" activeTab="1"/>
  </bookViews>
  <sheets>
    <sheet name="Conditions for use of data" sheetId="7" r:id="rId1"/>
    <sheet name="Meta Data" sheetId="1" r:id="rId2"/>
    <sheet name="O Horizon Thickness" sheetId="2" r:id="rId3"/>
    <sheet name="All Root Mass Data" sheetId="5" r:id="rId4"/>
    <sheet name="Summary O Horizon Mass &amp; Roots" sheetId="4" r:id="rId5"/>
    <sheet name="Summary Total (Org + Min) Data" sheetId="6" r:id="rId6"/>
  </sheets>
  <definedNames>
    <definedName name="_xlnm._FilterDatabase" localSheetId="3" hidden="1">'All Root Mass Data'!$B$11:$G$61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1" i="6" l="1"/>
  <c r="J40" i="6"/>
  <c r="J35" i="6"/>
  <c r="J34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G41" i="6"/>
  <c r="G40" i="6"/>
  <c r="D41" i="6"/>
  <c r="D40" i="6"/>
  <c r="G35" i="6"/>
  <c r="G34" i="6"/>
  <c r="D35" i="6"/>
  <c r="D34" i="6"/>
  <c r="L112" i="5"/>
  <c r="L111" i="5"/>
  <c r="L116" i="5"/>
  <c r="L115" i="5"/>
  <c r="L114" i="5"/>
  <c r="L113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1" i="5"/>
  <c r="L60" i="5"/>
  <c r="L59" i="5"/>
  <c r="L55" i="5"/>
  <c r="L54" i="5"/>
  <c r="L53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4" i="5"/>
  <c r="L13" i="5"/>
  <c r="L12" i="5"/>
  <c r="L11" i="5"/>
  <c r="I11" i="5"/>
  <c r="E15" i="6"/>
  <c r="E16" i="6"/>
  <c r="E17" i="6"/>
  <c r="E18" i="6"/>
  <c r="E19" i="6"/>
  <c r="E20" i="6"/>
  <c r="E21" i="6"/>
  <c r="J27" i="6"/>
  <c r="G27" i="4"/>
  <c r="D7" i="4"/>
  <c r="G19" i="4"/>
  <c r="G28" i="6"/>
  <c r="G27" i="6"/>
  <c r="D28" i="6"/>
  <c r="D27" i="6"/>
  <c r="E14" i="6"/>
  <c r="E13" i="6"/>
  <c r="E12" i="6"/>
  <c r="E11" i="6"/>
  <c r="E10" i="6"/>
  <c r="E9" i="6"/>
  <c r="E8" i="6"/>
  <c r="G28" i="4"/>
  <c r="D28" i="4"/>
  <c r="D27" i="4"/>
  <c r="G14" i="4"/>
  <c r="G20" i="4"/>
  <c r="G18" i="4"/>
  <c r="G17" i="4"/>
  <c r="G16" i="4"/>
  <c r="G15" i="4"/>
  <c r="G13" i="4"/>
  <c r="G12" i="4"/>
  <c r="G11" i="4"/>
  <c r="G10" i="4"/>
  <c r="G9" i="4"/>
  <c r="G8" i="4"/>
  <c r="G7" i="4"/>
  <c r="H7" i="4"/>
  <c r="I112" i="5"/>
  <c r="I111" i="5"/>
  <c r="I44" i="5"/>
  <c r="I43" i="5"/>
  <c r="H86" i="5"/>
  <c r="I86" i="5"/>
  <c r="H85" i="5"/>
  <c r="I85" i="5"/>
  <c r="J27" i="4"/>
  <c r="J28" i="6"/>
  <c r="J28" i="4"/>
  <c r="V60" i="5"/>
  <c r="W60" i="5"/>
  <c r="V59" i="5"/>
  <c r="W59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4" i="5"/>
  <c r="AF13" i="5"/>
  <c r="AF12" i="5"/>
  <c r="AF11" i="5"/>
  <c r="W64" i="5"/>
  <c r="AH64" i="5"/>
  <c r="W63" i="5"/>
  <c r="AH63" i="5"/>
  <c r="W62" i="5"/>
  <c r="AH62" i="5"/>
  <c r="W61" i="5"/>
  <c r="AH61" i="5"/>
  <c r="W58" i="5"/>
  <c r="W57" i="5"/>
  <c r="AH57" i="5"/>
  <c r="W56" i="5"/>
  <c r="AH56" i="5"/>
  <c r="W55" i="5"/>
  <c r="W54" i="5"/>
  <c r="W53" i="5"/>
  <c r="AH53" i="5"/>
  <c r="W52" i="5"/>
  <c r="AH52" i="5"/>
  <c r="W51" i="5"/>
  <c r="W50" i="5"/>
  <c r="W49" i="5"/>
  <c r="AH49" i="5"/>
  <c r="W48" i="5"/>
  <c r="AH48" i="5"/>
  <c r="W47" i="5"/>
  <c r="W46" i="5"/>
  <c r="W45" i="5"/>
  <c r="AH45" i="5"/>
  <c r="W44" i="5"/>
  <c r="AH44" i="5"/>
  <c r="W43" i="5"/>
  <c r="W42" i="5"/>
  <c r="W41" i="5"/>
  <c r="AH41" i="5"/>
  <c r="W40" i="5"/>
  <c r="AH40" i="5"/>
  <c r="W39" i="5"/>
  <c r="W38" i="5"/>
  <c r="W37" i="5"/>
  <c r="AH37" i="5"/>
  <c r="W36" i="5"/>
  <c r="AH36" i="5"/>
  <c r="W35" i="5"/>
  <c r="W34" i="5"/>
  <c r="W33" i="5"/>
  <c r="AH33" i="5"/>
  <c r="W32" i="5"/>
  <c r="AH32" i="5"/>
  <c r="W31" i="5"/>
  <c r="W30" i="5"/>
  <c r="W29" i="5"/>
  <c r="AH29" i="5"/>
  <c r="W28" i="5"/>
  <c r="AH28" i="5"/>
  <c r="W27" i="5"/>
  <c r="W26" i="5"/>
  <c r="W25" i="5"/>
  <c r="AH25" i="5"/>
  <c r="W24" i="5"/>
  <c r="AH24" i="5"/>
  <c r="W23" i="5"/>
  <c r="W22" i="5"/>
  <c r="W21" i="5"/>
  <c r="AH21" i="5"/>
  <c r="W20" i="5"/>
  <c r="AH20" i="5"/>
  <c r="W19" i="5"/>
  <c r="W18" i="5"/>
  <c r="W17" i="5"/>
  <c r="W16" i="5"/>
  <c r="W15" i="5"/>
  <c r="W14" i="5"/>
  <c r="AH14" i="5"/>
  <c r="W13" i="5"/>
  <c r="AH13" i="5"/>
  <c r="W12" i="5"/>
  <c r="AH12" i="5"/>
  <c r="W11" i="5"/>
  <c r="AH11" i="5"/>
  <c r="AH18" i="5"/>
  <c r="AH22" i="5"/>
  <c r="AH26" i="5"/>
  <c r="AH30" i="5"/>
  <c r="AH34" i="5"/>
  <c r="AH38" i="5"/>
  <c r="AH42" i="5"/>
  <c r="AH46" i="5"/>
  <c r="AH50" i="5"/>
  <c r="AH54" i="5"/>
  <c r="AH58" i="5"/>
  <c r="AH19" i="5"/>
  <c r="AH23" i="5"/>
  <c r="AH27" i="5"/>
  <c r="AH31" i="5"/>
  <c r="AH35" i="5"/>
  <c r="AH39" i="5"/>
  <c r="AH43" i="5"/>
  <c r="AH47" i="5"/>
  <c r="AH51" i="5"/>
  <c r="AH55" i="5"/>
  <c r="AH59" i="5"/>
  <c r="AH60" i="5"/>
  <c r="AH17" i="5"/>
  <c r="I116" i="5"/>
  <c r="I114" i="5"/>
  <c r="I115" i="5"/>
  <c r="I113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62" i="5"/>
  <c r="I64" i="5"/>
  <c r="I63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2" i="5"/>
  <c r="I41" i="5"/>
  <c r="I40" i="5"/>
  <c r="I39" i="5"/>
  <c r="I90" i="5"/>
  <c r="I89" i="5"/>
  <c r="I88" i="5"/>
  <c r="I87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36" i="5"/>
  <c r="I35" i="5"/>
  <c r="I38" i="5"/>
  <c r="I37" i="5"/>
  <c r="I34" i="5"/>
  <c r="I33" i="5"/>
  <c r="I32" i="5"/>
  <c r="I31" i="5"/>
  <c r="I29" i="5"/>
  <c r="I28" i="5"/>
  <c r="I30" i="5"/>
  <c r="I27" i="5"/>
  <c r="I26" i="5"/>
  <c r="I25" i="5"/>
  <c r="I24" i="5"/>
  <c r="I23" i="5"/>
  <c r="I22" i="5"/>
  <c r="I21" i="5"/>
  <c r="I20" i="5"/>
  <c r="I19" i="5"/>
  <c r="I18" i="5"/>
  <c r="I15" i="5"/>
  <c r="I17" i="5"/>
  <c r="I16" i="5"/>
  <c r="I14" i="5"/>
  <c r="I13" i="5"/>
  <c r="I12" i="5"/>
  <c r="C20" i="4"/>
  <c r="C17" i="4"/>
  <c r="C12" i="4"/>
  <c r="H35" i="2"/>
  <c r="H27" i="2"/>
  <c r="H16" i="2"/>
  <c r="H18" i="2"/>
  <c r="D20" i="4"/>
  <c r="H20" i="4"/>
  <c r="D19" i="4"/>
  <c r="H19" i="4"/>
  <c r="D18" i="4"/>
  <c r="H18" i="4"/>
  <c r="D17" i="4"/>
  <c r="H17" i="4"/>
  <c r="D16" i="4"/>
  <c r="H16" i="4"/>
  <c r="D15" i="4"/>
  <c r="H15" i="4"/>
  <c r="D14" i="4"/>
  <c r="D13" i="4"/>
  <c r="H13" i="4"/>
  <c r="D12" i="4"/>
  <c r="H12" i="4"/>
  <c r="D11" i="4"/>
  <c r="H11" i="4"/>
  <c r="D10" i="4"/>
  <c r="H10" i="4"/>
  <c r="D9" i="4"/>
  <c r="H9" i="4"/>
  <c r="D8" i="4"/>
  <c r="H8" i="4"/>
  <c r="H14" i="4"/>
  <c r="D36" i="4"/>
  <c r="G37" i="4"/>
  <c r="D37" i="4"/>
  <c r="G36" i="4"/>
  <c r="H6" i="2"/>
  <c r="H39" i="2"/>
  <c r="H20" i="2"/>
  <c r="H38" i="2"/>
  <c r="H37" i="2"/>
  <c r="H36" i="2"/>
  <c r="H34" i="2"/>
  <c r="H33" i="2"/>
  <c r="H32" i="2"/>
  <c r="H31" i="2"/>
  <c r="H30" i="2"/>
  <c r="H29" i="2"/>
  <c r="H28" i="2"/>
  <c r="H26" i="2"/>
  <c r="H25" i="2"/>
  <c r="H19" i="2"/>
  <c r="H17" i="2"/>
  <c r="H15" i="2"/>
  <c r="H14" i="2"/>
  <c r="H13" i="2"/>
  <c r="H12" i="2"/>
  <c r="H11" i="2"/>
  <c r="H10" i="2"/>
  <c r="H8" i="2"/>
  <c r="H7" i="2"/>
</calcChain>
</file>

<file path=xl/sharedStrings.xml><?xml version="1.0" encoding="utf-8"?>
<sst xmlns="http://schemas.openxmlformats.org/spreadsheetml/2006/main" count="836" uniqueCount="100">
  <si>
    <t>Watershed</t>
  </si>
  <si>
    <t>Plot</t>
  </si>
  <si>
    <t>Quadrant</t>
  </si>
  <si>
    <t>A</t>
  </si>
  <si>
    <t>B</t>
  </si>
  <si>
    <t>Average</t>
  </si>
  <si>
    <t>Total Average:</t>
  </si>
  <si>
    <t>O Horizon Depth Corner 1 (cm)</t>
  </si>
  <si>
    <t>O Horizon Depth Corner 2 (cm)</t>
  </si>
  <si>
    <t>O Horizon Depth Corner 3 (cm)</t>
  </si>
  <si>
    <t>O Horizon Depth Corner 4 (cm)</t>
  </si>
  <si>
    <t>Dry Mass (g)</t>
  </si>
  <si>
    <t>O horizion samples collected at 7 locations in both WS 3 &amp; WS 7 at Fernow Experimental Forest</t>
  </si>
  <si>
    <t>At each of the 2 locations per plot, a 25 x 25 cm wooden frame was used to sample the O horizon</t>
  </si>
  <si>
    <t>The area of each frame was divided in half by a steel wire streached diagonally across the opening</t>
  </si>
  <si>
    <t>A knife was used to cut around the edge of the frame and along the diagonal</t>
  </si>
  <si>
    <t xml:space="preserve">All soil from the O horizon (minus stones, twigs, &amp; branches) was removed from half of </t>
  </si>
  <si>
    <t>Density (g/m2)</t>
  </si>
  <si>
    <t>Only fine roots (&lt; 2mm diameter) were picked out by hand and separated visually into apparently live &amp; dead based on color &amp; texture</t>
  </si>
  <si>
    <t>Date Taken</t>
  </si>
  <si>
    <t>The frame was pressed firmly on the surface of the soil</t>
  </si>
  <si>
    <t>Roots were dried @ 65C for &gt;72 hrs before being weighed</t>
  </si>
  <si>
    <t xml:space="preserve">Root samples were weighed in batches of 10 to prevent weight gain from ambient humidity, weigh tray was wiped with a kimwipe after each sample and was tared every 5 samples </t>
  </si>
  <si>
    <t>Live/dead</t>
  </si>
  <si>
    <t>Mineral/organic</t>
  </si>
  <si>
    <t>Organic</t>
  </si>
  <si>
    <t>L</t>
  </si>
  <si>
    <t>D</t>
  </si>
  <si>
    <t>Mineral</t>
  </si>
  <si>
    <t>Mass (g)</t>
  </si>
  <si>
    <t>Area (m2)</t>
  </si>
  <si>
    <t>Samples were collected between June 3 and June 6 2013</t>
  </si>
  <si>
    <t>The same individual (Ross Whitehead) picked and separated all the roots.</t>
  </si>
  <si>
    <t>Once the thickness of the O horizon was measured, a 15-cm core of the mineral soil was taken from each location per plot using 4-cm ID PVC pipe.</t>
  </si>
  <si>
    <t>Soil</t>
  </si>
  <si>
    <t>Avg. live root</t>
  </si>
  <si>
    <t>Avg. Dead root</t>
  </si>
  <si>
    <t>Avg. Total root</t>
  </si>
  <si>
    <t>each frame and used for two measurements of fine root mass per plot</t>
  </si>
  <si>
    <t>Soil was combined  from the other 2 halves of the frames was used to measure total mass after drying at 65 C for &gt; 48 hrs</t>
  </si>
  <si>
    <t>Notes:</t>
  </si>
  <si>
    <t>prior to soil collection at each subplot.</t>
  </si>
  <si>
    <t>Two plots were  sampled on the first day as a test (7-13 &amp; 3-6) and the soils from the O horizon of each subplot were physically combined.</t>
  </si>
  <si>
    <t>Area of full frame for combined samples = 0.0625 m2</t>
  </si>
  <si>
    <t>`</t>
  </si>
  <si>
    <t>A+B</t>
  </si>
  <si>
    <t>O Horizon (Oi, Oe, &amp; Oa) mass including roots</t>
  </si>
  <si>
    <t>Rootless Soil</t>
  </si>
  <si>
    <t>Mean Rootless Soil Denisty (g/m2)</t>
  </si>
  <si>
    <t>WS 3</t>
  </si>
  <si>
    <t>WS 7</t>
  </si>
  <si>
    <t>Mean Live Root Denisty (g/m2)</t>
  </si>
  <si>
    <t>Mean Dead Root Denisty (g/m2)</t>
  </si>
  <si>
    <t>Mean Total Root Denisty (g/m2)</t>
  </si>
  <si>
    <t xml:space="preserve">Dry root mass </t>
  </si>
  <si>
    <t>Area of the soil corer =(.02*.02)pi=.001257 m2</t>
  </si>
  <si>
    <t>Summary of fine root density in soil (org + mineral) to a depth of 15 cm</t>
  </si>
  <si>
    <t>Mean  Soil Denisty (g/m2)</t>
  </si>
  <si>
    <t>Mineral soil samples from 7-13 were physically combined but those from 3-6 were not.  Plot 3-6 was the  2nd plot sampled and it was during the sampling of the mineral soil in this plot (3-6) that we realized it would be better to keep subplot samples separate.</t>
  </si>
  <si>
    <t>After sampling plot 3-6, the  soil from each subplot was kept separate to allow comparison with soil respiration rates taken immediately</t>
  </si>
  <si>
    <t>Fernow Watershed Acidifcation Experiment</t>
  </si>
  <si>
    <t>Fine root mass comparison</t>
  </si>
  <si>
    <t>Summer 2013</t>
  </si>
  <si>
    <t>WS 3 was last cut ~1970 and has received 35 kg N/ha*yr as ammonium sulfate since 1989</t>
  </si>
  <si>
    <t>WS 7 was cut and herbicided.  It was released from herbicide application ~1970 so stand age is same as WS 3.  No ammonium sulfate has been added to WS 7.</t>
  </si>
  <si>
    <t>The locations in each watershed were just outside the edge (~16 paces from center) of plots used for Dr. Frank Gilliam's soil mineralization samples</t>
  </si>
  <si>
    <t>Root mass (organic and mineral) &amp; total soil mass was determined for two quadrants in each plot</t>
  </si>
  <si>
    <t>Once the O horizon had been removed, the thickness of the O horizon was measured at each corner of the frame using a ruler.</t>
  </si>
  <si>
    <t>ALL DATA</t>
  </si>
  <si>
    <t>MINERAL SOIL DATA</t>
  </si>
  <si>
    <t>O HORIZON DATA</t>
  </si>
  <si>
    <t>O Horizon Thickness</t>
  </si>
  <si>
    <t>Area of half the frame =(.25*.25)/2=0.03125 m2</t>
  </si>
  <si>
    <t>Plot means for root data calculated using Statistica from raw data</t>
  </si>
  <si>
    <t>Plot means calculated using Statistica from raw data</t>
  </si>
  <si>
    <t>Mass/Area (g/m2)</t>
  </si>
  <si>
    <t>Total Mass/Area (g/m2)</t>
  </si>
  <si>
    <t xml:space="preserve">SUM OF BOTH DEPTHS </t>
  </si>
  <si>
    <t>% C</t>
  </si>
  <si>
    <t>% N</t>
  </si>
  <si>
    <t>C/N Ratio</t>
  </si>
  <si>
    <t>Lab ID #</t>
  </si>
  <si>
    <t>% Carbon</t>
  </si>
  <si>
    <t>% Nitrogen</t>
  </si>
  <si>
    <t>Avg. dead root</t>
  </si>
  <si>
    <t>Mean Live Root % Carbon</t>
  </si>
  <si>
    <t>Mean Dead Root % Carbon</t>
  </si>
  <si>
    <t>Mean Live Root % Nitrogen</t>
  </si>
  <si>
    <t>Mean Dead Root % Nitrogen</t>
  </si>
  <si>
    <t>Live root C pool</t>
  </si>
  <si>
    <t>(g C/m2)</t>
  </si>
  <si>
    <t>Dead root C pool</t>
  </si>
  <si>
    <t>Total root C pool</t>
  </si>
  <si>
    <t>Live root N pool</t>
  </si>
  <si>
    <t>Dead root N pool</t>
  </si>
  <si>
    <t>Total root N pool</t>
  </si>
  <si>
    <t>Mean Total Root Carbon (g/m2)</t>
  </si>
  <si>
    <t>Mean Total Root Nitrogen (g/m2)</t>
  </si>
  <si>
    <t>(g N/m2)</t>
  </si>
  <si>
    <t>Dried (65 C &gt; 48 hrs) root tissue was ground in a Wiley Mill to pass a #20 mesh and, when enough was available, used to determine %C and %N of the tissue by Dumas combustion using a Carlo Erba 1500 NCS Elemental Analyzer.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</si>
</sst>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0"/>
    <numFmt numFmtId="166" formatCode="0.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sz val="10"/>
      <color indexed="8"/>
      <name val="Arial"/>
    </font>
    <font>
      <sz val="10"/>
      <name val="Arial"/>
      <family val="2"/>
    </font>
    <font>
      <sz val="10"/>
      <color indexed="8"/>
      <name val="Arial"/>
      <family val="2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2F2F2"/>
        <bgColor indexed="64"/>
      </patternFill>
    </fill>
  </fills>
  <borders count="23">
    <border>
      <left/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</borders>
  <cellStyleXfs count="92">
    <xf numFmtId="0" fontId="0" fillId="0" borderId="0"/>
    <xf numFmtId="0" fontId="2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21">
    <xf numFmtId="0" fontId="0" fillId="0" borderId="0" xfId="0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1" xfId="0" applyBorder="1"/>
    <xf numFmtId="0" fontId="0" fillId="0" borderId="2" xfId="0" applyBorder="1"/>
    <xf numFmtId="164" fontId="0" fillId="0" borderId="5" xfId="0" applyNumberFormat="1" applyBorder="1"/>
    <xf numFmtId="164" fontId="0" fillId="0" borderId="6" xfId="0" applyNumberFormat="1" applyBorder="1"/>
    <xf numFmtId="164" fontId="0" fillId="0" borderId="8" xfId="0" applyNumberFormat="1" applyBorder="1"/>
    <xf numFmtId="164" fontId="0" fillId="0" borderId="9" xfId="0" applyNumberFormat="1" applyBorder="1"/>
    <xf numFmtId="164" fontId="0" fillId="0" borderId="2" xfId="0" applyNumberFormat="1" applyBorder="1"/>
    <xf numFmtId="164" fontId="0" fillId="0" borderId="3" xfId="0" applyNumberFormat="1" applyBorder="1"/>
    <xf numFmtId="164" fontId="0" fillId="0" borderId="0" xfId="0" applyNumberFormat="1" applyBorder="1"/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/>
    <xf numFmtId="0" fontId="0" fillId="0" borderId="0" xfId="0" applyFill="1" applyBorder="1"/>
    <xf numFmtId="164" fontId="0" fillId="0" borderId="10" xfId="0" applyNumberFormat="1" applyFill="1" applyBorder="1"/>
    <xf numFmtId="14" fontId="0" fillId="0" borderId="0" xfId="0" applyNumberFormat="1"/>
    <xf numFmtId="0" fontId="0" fillId="0" borderId="0" xfId="0" applyFill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/>
    <xf numFmtId="165" fontId="0" fillId="0" borderId="0" xfId="0" applyNumberFormat="1" applyFill="1"/>
    <xf numFmtId="166" fontId="0" fillId="0" borderId="0" xfId="0" applyNumberFormat="1"/>
    <xf numFmtId="0" fontId="0" fillId="0" borderId="14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164" fontId="0" fillId="2" borderId="2" xfId="0" applyNumberFormat="1" applyFill="1" applyBorder="1"/>
    <xf numFmtId="164" fontId="0" fillId="2" borderId="3" xfId="0" applyNumberFormat="1" applyFill="1" applyBorder="1"/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4" fontId="0" fillId="2" borderId="5" xfId="0" applyNumberFormat="1" applyFill="1" applyBorder="1"/>
    <xf numFmtId="164" fontId="0" fillId="2" borderId="6" xfId="0" applyNumberFormat="1" applyFill="1" applyBorder="1"/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64" fontId="0" fillId="3" borderId="5" xfId="0" applyNumberFormat="1" applyFill="1" applyBorder="1"/>
    <xf numFmtId="164" fontId="0" fillId="3" borderId="6" xfId="0" applyNumberFormat="1" applyFill="1" applyBorder="1"/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64" fontId="0" fillId="3" borderId="17" xfId="0" applyNumberFormat="1" applyFill="1" applyBorder="1"/>
    <xf numFmtId="164" fontId="0" fillId="3" borderId="18" xfId="0" applyNumberFormat="1" applyFill="1" applyBorder="1"/>
    <xf numFmtId="0" fontId="0" fillId="4" borderId="0" xfId="0" applyFill="1"/>
    <xf numFmtId="0" fontId="0" fillId="4" borderId="0" xfId="0" applyFill="1" applyAlignment="1">
      <alignment horizontal="center"/>
    </xf>
    <xf numFmtId="165" fontId="0" fillId="4" borderId="0" xfId="0" applyNumberFormat="1" applyFill="1"/>
    <xf numFmtId="166" fontId="0" fillId="4" borderId="0" xfId="0" applyNumberFormat="1" applyFill="1"/>
    <xf numFmtId="2" fontId="0" fillId="0" borderId="0" xfId="0" applyNumberFormat="1"/>
    <xf numFmtId="0" fontId="0" fillId="0" borderId="0" xfId="0" applyBorder="1" applyAlignment="1">
      <alignment horizontal="center"/>
    </xf>
    <xf numFmtId="166" fontId="0" fillId="0" borderId="0" xfId="0" applyNumberFormat="1" applyFill="1"/>
    <xf numFmtId="2" fontId="0" fillId="4" borderId="0" xfId="0" applyNumberFormat="1" applyFill="1"/>
    <xf numFmtId="0" fontId="3" fillId="0" borderId="0" xfId="1" applyFont="1" applyFill="1" applyBorder="1" applyAlignment="1" applyProtection="1">
      <alignment horizontal="left" vertical="center"/>
    </xf>
    <xf numFmtId="165" fontId="3" fillId="0" borderId="0" xfId="1" applyNumberFormat="1" applyFont="1" applyFill="1" applyBorder="1" applyAlignment="1" applyProtection="1">
      <alignment horizontal="right" vertical="center"/>
    </xf>
    <xf numFmtId="1" fontId="3" fillId="0" borderId="0" xfId="1" applyNumberFormat="1" applyFont="1" applyFill="1" applyBorder="1" applyAlignment="1" applyProtection="1">
      <alignment horizontal="right" vertical="center"/>
    </xf>
    <xf numFmtId="165" fontId="3" fillId="2" borderId="5" xfId="1" applyNumberFormat="1" applyFont="1" applyFill="1" applyBorder="1" applyAlignment="1" applyProtection="1">
      <alignment horizontal="right" vertical="center"/>
    </xf>
    <xf numFmtId="165" fontId="3" fillId="3" borderId="5" xfId="1" applyNumberFormat="1" applyFont="1" applyFill="1" applyBorder="1" applyAlignment="1" applyProtection="1">
      <alignment horizontal="right" vertical="center"/>
    </xf>
    <xf numFmtId="165" fontId="3" fillId="2" borderId="13" xfId="1" applyNumberFormat="1" applyFont="1" applyFill="1" applyBorder="1" applyAlignment="1" applyProtection="1">
      <alignment horizontal="right" vertical="center"/>
    </xf>
    <xf numFmtId="165" fontId="3" fillId="3" borderId="8" xfId="1" applyNumberFormat="1" applyFont="1" applyFill="1" applyBorder="1" applyAlignment="1" applyProtection="1">
      <alignment horizontal="right" vertical="center"/>
    </xf>
    <xf numFmtId="0" fontId="0" fillId="0" borderId="15" xfId="0" applyBorder="1"/>
    <xf numFmtId="165" fontId="3" fillId="2" borderId="3" xfId="1" applyNumberFormat="1" applyFont="1" applyFill="1" applyBorder="1" applyAlignment="1" applyProtection="1">
      <alignment horizontal="right" vertical="center"/>
    </xf>
    <xf numFmtId="165" fontId="3" fillId="2" borderId="6" xfId="1" applyNumberFormat="1" applyFont="1" applyFill="1" applyBorder="1" applyAlignment="1" applyProtection="1">
      <alignment horizontal="right" vertical="center"/>
    </xf>
    <xf numFmtId="165" fontId="3" fillId="3" borderId="6" xfId="1" applyNumberFormat="1" applyFont="1" applyFill="1" applyBorder="1" applyAlignment="1" applyProtection="1">
      <alignment horizontal="right" vertical="center"/>
    </xf>
    <xf numFmtId="165" fontId="3" fillId="3" borderId="18" xfId="1" applyNumberFormat="1" applyFont="1" applyFill="1" applyBorder="1" applyAlignment="1" applyProtection="1">
      <alignment horizontal="right" vertical="center"/>
    </xf>
    <xf numFmtId="164" fontId="0" fillId="2" borderId="5" xfId="0" applyNumberFormat="1" applyFill="1" applyBorder="1" applyAlignment="1">
      <alignment horizontal="center"/>
    </xf>
    <xf numFmtId="164" fontId="0" fillId="3" borderId="5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8" xfId="0" applyNumberFormat="1" applyFill="1" applyBorder="1" applyAlignment="1">
      <alignment horizontal="center"/>
    </xf>
    <xf numFmtId="164" fontId="0" fillId="2" borderId="19" xfId="0" applyNumberFormat="1" applyFill="1" applyBorder="1"/>
    <xf numFmtId="164" fontId="0" fillId="3" borderId="20" xfId="0" applyNumberFormat="1" applyFill="1" applyBorder="1"/>
    <xf numFmtId="164" fontId="0" fillId="3" borderId="21" xfId="0" applyNumberFormat="1" applyFill="1" applyBorder="1"/>
    <xf numFmtId="0" fontId="1" fillId="0" borderId="0" xfId="0" applyFont="1" applyBorder="1"/>
    <xf numFmtId="164" fontId="1" fillId="0" borderId="0" xfId="0" applyNumberFormat="1" applyFont="1" applyBorder="1"/>
    <xf numFmtId="0" fontId="5" fillId="0" borderId="0" xfId="2" applyFont="1" applyFill="1" applyBorder="1" applyAlignment="1" applyProtection="1">
      <alignment horizontal="left" vertical="center"/>
    </xf>
    <xf numFmtId="165" fontId="5" fillId="0" borderId="0" xfId="2" applyNumberFormat="1" applyFont="1" applyFill="1" applyBorder="1" applyAlignment="1" applyProtection="1">
      <alignment horizontal="right" vertical="center"/>
    </xf>
    <xf numFmtId="1" fontId="5" fillId="0" borderId="0" xfId="2" applyNumberFormat="1" applyFont="1" applyFill="1" applyBorder="1" applyAlignment="1" applyProtection="1">
      <alignment horizontal="right" vertical="center"/>
    </xf>
    <xf numFmtId="165" fontId="5" fillId="3" borderId="5" xfId="2" applyNumberFormat="1" applyFont="1" applyFill="1" applyBorder="1" applyAlignment="1" applyProtection="1">
      <alignment horizontal="right" vertical="center"/>
    </xf>
    <xf numFmtId="165" fontId="5" fillId="3" borderId="17" xfId="2" applyNumberFormat="1" applyFont="1" applyFill="1" applyBorder="1" applyAlignment="1" applyProtection="1">
      <alignment horizontal="right" vertical="center"/>
    </xf>
    <xf numFmtId="165" fontId="5" fillId="2" borderId="2" xfId="2" applyNumberFormat="1" applyFont="1" applyFill="1" applyBorder="1" applyAlignment="1" applyProtection="1">
      <alignment horizontal="right" vertical="center"/>
    </xf>
    <xf numFmtId="165" fontId="5" fillId="2" borderId="5" xfId="2" applyNumberFormat="1" applyFont="1" applyFill="1" applyBorder="1" applyAlignment="1" applyProtection="1">
      <alignment horizontal="right" vertical="center"/>
    </xf>
    <xf numFmtId="0" fontId="6" fillId="0" borderId="0" xfId="0" applyFont="1" applyAlignment="1">
      <alignment horizontal="left"/>
    </xf>
    <xf numFmtId="0" fontId="1" fillId="0" borderId="0" xfId="0" applyFont="1"/>
    <xf numFmtId="165" fontId="0" fillId="0" borderId="0" xfId="0" applyNumberFormat="1" applyAlignment="1">
      <alignment horizontal="center"/>
    </xf>
    <xf numFmtId="165" fontId="0" fillId="4" borderId="0" xfId="0" applyNumberFormat="1" applyFill="1" applyAlignment="1">
      <alignment horizontal="center"/>
    </xf>
    <xf numFmtId="0" fontId="1" fillId="0" borderId="0" xfId="0" applyFont="1" applyAlignment="1">
      <alignment horizontal="left"/>
    </xf>
    <xf numFmtId="2" fontId="2" fillId="0" borderId="0" xfId="3" applyNumberFormat="1"/>
    <xf numFmtId="2" fontId="0" fillId="0" borderId="0" xfId="0" applyNumberFormat="1" applyAlignment="1">
      <alignment horizontal="center"/>
    </xf>
    <xf numFmtId="2" fontId="2" fillId="4" borderId="0" xfId="3" applyNumberFormat="1" applyFill="1"/>
    <xf numFmtId="2" fontId="0" fillId="4" borderId="0" xfId="0" applyNumberFormat="1" applyFill="1" applyAlignment="1">
      <alignment horizontal="center"/>
    </xf>
    <xf numFmtId="0" fontId="0" fillId="0" borderId="0" xfId="0" applyBorder="1" applyAlignment="1">
      <alignment horizontal="center"/>
    </xf>
    <xf numFmtId="164" fontId="0" fillId="5" borderId="22" xfId="0" applyNumberFormat="1" applyFill="1" applyBorder="1" applyAlignment="1">
      <alignment horizontal="center"/>
    </xf>
    <xf numFmtId="164" fontId="0" fillId="2" borderId="6" xfId="0" applyNumberFormat="1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164" fontId="0" fillId="3" borderId="18" xfId="0" applyNumberFormat="1" applyFill="1" applyBorder="1" applyAlignment="1">
      <alignment horizontal="center"/>
    </xf>
    <xf numFmtId="2" fontId="0" fillId="5" borderId="5" xfId="0" applyNumberFormat="1" applyFill="1" applyBorder="1"/>
    <xf numFmtId="2" fontId="0" fillId="5" borderId="5" xfId="0" applyNumberFormat="1" applyFill="1" applyBorder="1" applyAlignment="1">
      <alignment horizontal="center"/>
    </xf>
    <xf numFmtId="2" fontId="0" fillId="3" borderId="5" xfId="0" applyNumberFormat="1" applyFill="1" applyBorder="1"/>
    <xf numFmtId="2" fontId="0" fillId="3" borderId="5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1" xfId="0" applyBorder="1" applyAlignment="1">
      <alignment horizontal="center"/>
    </xf>
    <xf numFmtId="0" fontId="0" fillId="0" borderId="4" xfId="0" applyBorder="1" applyAlignment="1"/>
    <xf numFmtId="0" fontId="0" fillId="0" borderId="2" xfId="0" applyBorder="1" applyAlignment="1">
      <alignment horizontal="center"/>
    </xf>
    <xf numFmtId="0" fontId="0" fillId="0" borderId="5" xfId="0" applyBorder="1" applyAlignment="1"/>
    <xf numFmtId="0" fontId="0" fillId="0" borderId="2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3" fillId="0" borderId="0" xfId="2" applyFont="1" applyFill="1" applyBorder="1" applyAlignment="1" applyProtection="1">
      <alignment horizontal="center" vertical="center"/>
    </xf>
    <xf numFmtId="2" fontId="0" fillId="5" borderId="6" xfId="0" applyNumberFormat="1" applyFill="1" applyBorder="1"/>
    <xf numFmtId="2" fontId="0" fillId="3" borderId="6" xfId="0" applyNumberFormat="1" applyFill="1" applyBorder="1"/>
    <xf numFmtId="2" fontId="1" fillId="0" borderId="0" xfId="0" applyNumberFormat="1" applyFont="1"/>
    <xf numFmtId="2" fontId="0" fillId="2" borderId="5" xfId="0" applyNumberFormat="1" applyFill="1" applyBorder="1"/>
    <xf numFmtId="2" fontId="5" fillId="2" borderId="5" xfId="2" applyNumberFormat="1" applyFont="1" applyFill="1" applyBorder="1" applyAlignment="1" applyProtection="1">
      <alignment horizontal="right" vertical="center"/>
    </xf>
    <xf numFmtId="2" fontId="5" fillId="3" borderId="5" xfId="2" applyNumberFormat="1" applyFont="1" applyFill="1" applyBorder="1" applyAlignment="1" applyProtection="1">
      <alignment horizontal="right" vertical="center"/>
    </xf>
  </cellXfs>
  <cellStyles count="92"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Normal" xfId="0" builtinId="0"/>
    <cellStyle name="Normal 2" xfId="3"/>
    <cellStyle name="Normal_Dry Soil Mass calculations" xfId="1"/>
    <cellStyle name="Normal_Total (Org + Min) Data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4" Type="http://schemas.openxmlformats.org/officeDocument/2006/relationships/image" Target="../media/image5.emf"/><Relationship Id="rId5" Type="http://schemas.openxmlformats.org/officeDocument/2006/relationships/image" Target="../media/image6.jpeg"/><Relationship Id="rId6" Type="http://schemas.openxmlformats.org/officeDocument/2006/relationships/image" Target="../media/image7.jpeg"/><Relationship Id="rId1" Type="http://schemas.openxmlformats.org/officeDocument/2006/relationships/image" Target="../media/image2.jpe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167881</xdr:colOff>
      <xdr:row>73</xdr:row>
      <xdr:rowOff>57149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8702281" cy="137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32</xdr:row>
      <xdr:rowOff>47625</xdr:rowOff>
    </xdr:from>
    <xdr:to>
      <xdr:col>7</xdr:col>
      <xdr:colOff>409575</xdr:colOff>
      <xdr:row>46</xdr:row>
      <xdr:rowOff>158650</xdr:rowOff>
    </xdr:to>
    <xdr:pic>
      <xdr:nvPicPr>
        <xdr:cNvPr id="19" name="Picture 18" descr="http://www.as.wvu.edu/fernow/Assests/Images/Gilliam%20sample%20locations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810125"/>
          <a:ext cx="4848225" cy="2778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352425</xdr:colOff>
      <xdr:row>30</xdr:row>
      <xdr:rowOff>38101</xdr:rowOff>
    </xdr:from>
    <xdr:to>
      <xdr:col>14</xdr:col>
      <xdr:colOff>369777</xdr:colOff>
      <xdr:row>49</xdr:row>
      <xdr:rowOff>95251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91400" y="4419601"/>
          <a:ext cx="3065352" cy="3676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577819</xdr:colOff>
      <xdr:row>51</xdr:row>
      <xdr:rowOff>152400</xdr:rowOff>
    </xdr:from>
    <xdr:to>
      <xdr:col>6</xdr:col>
      <xdr:colOff>979714</xdr:colOff>
      <xdr:row>70</xdr:row>
      <xdr:rowOff>171806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140" y="8534400"/>
          <a:ext cx="4184681" cy="3651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52</xdr:row>
      <xdr:rowOff>35976</xdr:rowOff>
    </xdr:from>
    <xdr:to>
      <xdr:col>15</xdr:col>
      <xdr:colOff>287016</xdr:colOff>
      <xdr:row>71</xdr:row>
      <xdr:rowOff>1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8608476"/>
          <a:ext cx="5117552" cy="358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542925</xdr:colOff>
      <xdr:row>72</xdr:row>
      <xdr:rowOff>114300</xdr:rowOff>
    </xdr:from>
    <xdr:to>
      <xdr:col>7</xdr:col>
      <xdr:colOff>9525</xdr:colOff>
      <xdr:row>89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13449300"/>
          <a:ext cx="4267200" cy="3200400"/>
        </a:xfrm>
        <a:prstGeom prst="rect">
          <a:avLst/>
        </a:prstGeom>
      </xdr:spPr>
    </xdr:pic>
    <xdr:clientData/>
  </xdr:twoCellAnchor>
  <xdr:twoCellAnchor editAs="oneCell">
    <xdr:from>
      <xdr:col>7</xdr:col>
      <xdr:colOff>361950</xdr:colOff>
      <xdr:row>72</xdr:row>
      <xdr:rowOff>123824</xdr:rowOff>
    </xdr:from>
    <xdr:to>
      <xdr:col>13</xdr:col>
      <xdr:colOff>600075</xdr:colOff>
      <xdr:row>89</xdr:row>
      <xdr:rowOff>114299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150" y="13458824"/>
          <a:ext cx="4305300" cy="322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23" sqref="V23"/>
    </sheetView>
  </sheetViews>
  <sheetFormatPr baseColWidth="10" defaultColWidth="8.83203125" defaultRowHeight="14" x14ac:dyDescent="0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tabSelected="1" topLeftCell="A2" workbookViewId="0">
      <selection activeCell="H27" sqref="H27"/>
    </sheetView>
  </sheetViews>
  <sheetFormatPr baseColWidth="10" defaultColWidth="8.83203125" defaultRowHeight="14" x14ac:dyDescent="0"/>
  <cols>
    <col min="2" max="2" width="10.5" customWidth="1"/>
    <col min="3" max="3" width="6.33203125" customWidth="1"/>
    <col min="5" max="5" width="15.33203125" style="5" customWidth="1"/>
    <col min="6" max="7" width="15.5" customWidth="1"/>
    <col min="8" max="8" width="15.33203125" customWidth="1"/>
  </cols>
  <sheetData>
    <row r="1" spans="1:12">
      <c r="A1" s="85" t="s">
        <v>60</v>
      </c>
    </row>
    <row r="2" spans="1:12">
      <c r="A2" s="85" t="s">
        <v>61</v>
      </c>
    </row>
    <row r="3" spans="1:12">
      <c r="A3" s="85" t="s">
        <v>62</v>
      </c>
    </row>
    <row r="5" spans="1:12">
      <c r="A5" s="5"/>
      <c r="B5" s="18"/>
      <c r="C5" s="18"/>
      <c r="D5" s="18"/>
      <c r="E5" s="18"/>
      <c r="F5" s="18"/>
      <c r="G5" s="5"/>
      <c r="H5" s="5"/>
      <c r="I5" s="5"/>
      <c r="J5" s="5"/>
      <c r="K5" s="5"/>
      <c r="L5" s="5"/>
    </row>
    <row r="6" spans="1:12">
      <c r="A6" s="5" t="s">
        <v>12</v>
      </c>
      <c r="B6" s="5"/>
      <c r="C6" s="5"/>
      <c r="D6" s="5"/>
      <c r="F6" s="5"/>
      <c r="G6" s="5"/>
      <c r="H6" s="5"/>
      <c r="I6" s="5"/>
      <c r="J6" s="5"/>
      <c r="K6" s="5"/>
      <c r="L6" s="5"/>
    </row>
    <row r="7" spans="1:12">
      <c r="A7" s="19" t="s">
        <v>63</v>
      </c>
      <c r="B7" s="5"/>
      <c r="C7" s="5"/>
      <c r="D7" s="5"/>
      <c r="F7" s="5"/>
      <c r="G7" s="5"/>
      <c r="H7" s="5"/>
      <c r="I7" s="5"/>
      <c r="J7" s="5"/>
      <c r="K7" s="5"/>
      <c r="L7" s="5"/>
    </row>
    <row r="8" spans="1:12">
      <c r="A8" s="19" t="s">
        <v>64</v>
      </c>
      <c r="B8" s="5"/>
      <c r="C8" s="5"/>
      <c r="D8" s="5"/>
      <c r="F8" s="5"/>
      <c r="G8" s="5"/>
      <c r="H8" s="5"/>
      <c r="I8" s="5"/>
      <c r="J8" s="5"/>
      <c r="K8" s="5"/>
      <c r="L8" s="5"/>
    </row>
    <row r="9" spans="1:12">
      <c r="A9" s="5" t="s">
        <v>31</v>
      </c>
      <c r="B9" s="16"/>
      <c r="C9" s="16"/>
      <c r="D9" s="16"/>
      <c r="E9" s="17"/>
      <c r="F9" s="17"/>
      <c r="G9" s="17"/>
      <c r="H9" s="17"/>
      <c r="I9" s="5"/>
      <c r="J9" s="5"/>
      <c r="K9" s="5"/>
      <c r="L9" s="5"/>
    </row>
    <row r="10" spans="1:12" ht="15" customHeight="1">
      <c r="A10" s="5" t="s">
        <v>65</v>
      </c>
      <c r="B10" s="18"/>
      <c r="C10" s="18"/>
      <c r="D10" s="18"/>
      <c r="E10" s="17"/>
      <c r="F10" s="17"/>
      <c r="G10" s="17"/>
      <c r="H10" s="17"/>
      <c r="I10" s="5"/>
      <c r="J10" s="5"/>
      <c r="K10" s="5"/>
      <c r="L10" s="5"/>
    </row>
    <row r="11" spans="1:12">
      <c r="A11" s="19" t="s">
        <v>66</v>
      </c>
      <c r="B11" s="5"/>
      <c r="C11" s="5"/>
      <c r="D11" s="5"/>
      <c r="F11" s="5"/>
      <c r="G11" s="5"/>
      <c r="H11" s="5"/>
      <c r="I11" s="5"/>
      <c r="J11" s="5"/>
      <c r="K11" s="5"/>
      <c r="L11" s="5"/>
    </row>
    <row r="12" spans="1:12">
      <c r="A12" s="19" t="s">
        <v>13</v>
      </c>
      <c r="B12" s="5"/>
      <c r="C12" s="5"/>
      <c r="D12" s="5"/>
      <c r="F12" s="5"/>
      <c r="G12" s="5"/>
      <c r="H12" s="5"/>
      <c r="I12" s="5"/>
      <c r="J12" s="5"/>
      <c r="K12" s="5"/>
      <c r="L12" s="5"/>
    </row>
    <row r="13" spans="1:12">
      <c r="A13" s="19" t="s">
        <v>14</v>
      </c>
      <c r="B13" s="5"/>
      <c r="C13" s="5"/>
      <c r="D13" s="5"/>
      <c r="F13" s="5"/>
      <c r="G13" s="5"/>
      <c r="H13" s="5"/>
      <c r="I13" s="5"/>
      <c r="J13" s="5"/>
      <c r="K13" s="5"/>
      <c r="L13" s="5"/>
    </row>
    <row r="14" spans="1:12">
      <c r="A14" s="19" t="s">
        <v>20</v>
      </c>
      <c r="B14" s="5"/>
      <c r="C14" s="5"/>
      <c r="D14" s="5"/>
      <c r="F14" s="5"/>
      <c r="G14" s="5"/>
      <c r="H14" s="5"/>
      <c r="I14" s="5"/>
      <c r="J14" s="5"/>
      <c r="K14" s="5"/>
      <c r="L14" s="5"/>
    </row>
    <row r="15" spans="1:12">
      <c r="A15" s="19" t="s">
        <v>15</v>
      </c>
      <c r="B15" s="5"/>
      <c r="C15" s="5"/>
      <c r="D15" s="5"/>
      <c r="F15" s="5"/>
      <c r="G15" s="5"/>
      <c r="H15" s="5"/>
      <c r="I15" s="5"/>
      <c r="J15" s="5"/>
      <c r="K15" s="5"/>
      <c r="L15" s="5"/>
    </row>
    <row r="16" spans="1:12">
      <c r="A16" s="19" t="s">
        <v>16</v>
      </c>
      <c r="B16" s="5"/>
      <c r="C16" s="5"/>
      <c r="D16" s="5"/>
      <c r="F16" s="5"/>
      <c r="G16" s="5"/>
      <c r="H16" s="5"/>
      <c r="I16" s="5"/>
      <c r="J16" s="5"/>
      <c r="K16" s="5"/>
      <c r="L16" s="5"/>
    </row>
    <row r="17" spans="1:12">
      <c r="A17" s="19" t="s">
        <v>38</v>
      </c>
      <c r="B17" s="5"/>
      <c r="C17" s="5"/>
      <c r="D17" s="5"/>
      <c r="F17" s="5"/>
      <c r="G17" s="5"/>
      <c r="H17" s="5"/>
      <c r="I17" s="5"/>
      <c r="J17" s="5"/>
      <c r="K17" s="5"/>
      <c r="L17" s="5"/>
    </row>
    <row r="18" spans="1:12">
      <c r="A18" s="19" t="s">
        <v>39</v>
      </c>
      <c r="B18" s="5"/>
      <c r="C18" s="5"/>
      <c r="D18" s="5"/>
      <c r="F18" s="5"/>
      <c r="G18" s="5"/>
      <c r="H18" s="5"/>
      <c r="I18" s="5"/>
    </row>
    <row r="19" spans="1:12">
      <c r="A19" s="19" t="s">
        <v>67</v>
      </c>
      <c r="B19" s="5"/>
      <c r="C19" s="5"/>
      <c r="D19" s="5"/>
      <c r="F19" s="5"/>
      <c r="G19" s="5"/>
      <c r="H19" s="5"/>
      <c r="I19" s="5"/>
    </row>
    <row r="20" spans="1:12">
      <c r="A20" s="19" t="s">
        <v>33</v>
      </c>
      <c r="B20" s="5"/>
      <c r="C20" s="5"/>
      <c r="D20" s="5"/>
      <c r="F20" s="5"/>
      <c r="G20" s="5"/>
      <c r="H20" s="5"/>
      <c r="I20" s="5"/>
    </row>
    <row r="21" spans="1:12">
      <c r="A21" s="19" t="s">
        <v>18</v>
      </c>
      <c r="B21" s="5"/>
      <c r="C21" s="5"/>
      <c r="D21" s="5"/>
      <c r="F21" s="5"/>
      <c r="G21" s="5"/>
      <c r="H21" s="5"/>
      <c r="I21" s="5"/>
    </row>
    <row r="22" spans="1:12">
      <c r="A22" s="19" t="s">
        <v>32</v>
      </c>
      <c r="B22" s="5"/>
      <c r="C22" s="5"/>
      <c r="D22" s="5"/>
      <c r="F22" s="5"/>
      <c r="G22" s="5"/>
      <c r="H22" s="5"/>
      <c r="I22" s="5"/>
    </row>
    <row r="23" spans="1:12">
      <c r="A23" s="19" t="s">
        <v>21</v>
      </c>
      <c r="B23" s="5"/>
      <c r="C23" s="5"/>
      <c r="D23" s="5"/>
      <c r="F23" s="5"/>
      <c r="G23" s="5"/>
      <c r="H23" s="5"/>
      <c r="I23" s="5"/>
    </row>
    <row r="24" spans="1:12">
      <c r="A24" s="19" t="s">
        <v>22</v>
      </c>
      <c r="B24" s="5"/>
      <c r="C24" s="5"/>
      <c r="D24" s="5"/>
      <c r="F24" s="5"/>
      <c r="G24" s="5"/>
      <c r="H24" s="5"/>
      <c r="I24" s="5"/>
    </row>
    <row r="25" spans="1:12">
      <c r="A25" s="19" t="s">
        <v>99</v>
      </c>
      <c r="B25" s="5"/>
      <c r="C25" s="5"/>
      <c r="D25" s="5"/>
      <c r="F25" s="5"/>
      <c r="G25" s="5"/>
      <c r="H25" s="5"/>
      <c r="I25" s="5"/>
    </row>
    <row r="26" spans="1:12">
      <c r="A26" s="19"/>
      <c r="B26" s="5"/>
      <c r="C26" s="5"/>
      <c r="D26" s="5"/>
      <c r="F26" s="5"/>
      <c r="G26" s="5"/>
      <c r="H26" s="5"/>
      <c r="I26" s="5"/>
    </row>
    <row r="27" spans="1:12">
      <c r="A27" s="5"/>
      <c r="B27" s="5"/>
      <c r="C27" s="5"/>
      <c r="D27" s="5"/>
      <c r="F27" s="5"/>
      <c r="G27" s="5"/>
      <c r="H27" s="5"/>
      <c r="I27" s="5"/>
    </row>
    <row r="28" spans="1:12">
      <c r="A28" s="5"/>
      <c r="B28" s="5"/>
      <c r="C28" s="5"/>
      <c r="D28" s="5"/>
      <c r="F28" s="5"/>
      <c r="G28" s="5"/>
      <c r="H28" s="5"/>
      <c r="I28" s="5"/>
    </row>
    <row r="29" spans="1:12">
      <c r="A29" s="5"/>
      <c r="B29" s="5"/>
      <c r="C29" s="5"/>
      <c r="D29" s="5"/>
      <c r="F29" s="5"/>
      <c r="G29" s="5"/>
      <c r="H29" s="5"/>
      <c r="I29" s="5"/>
    </row>
    <row r="30" spans="1:12">
      <c r="A30" s="5"/>
      <c r="B30" s="5"/>
      <c r="C30" s="5"/>
      <c r="D30" s="5"/>
      <c r="F30" s="5"/>
      <c r="G30" s="5"/>
      <c r="H30" s="5"/>
      <c r="I30" s="5"/>
    </row>
    <row r="31" spans="1:12">
      <c r="A31" s="5"/>
      <c r="B31" s="5"/>
      <c r="C31" s="5"/>
      <c r="D31" s="5"/>
      <c r="F31" s="5"/>
      <c r="G31" s="5"/>
      <c r="H31" s="5"/>
      <c r="I31" s="5"/>
    </row>
    <row r="32" spans="1:12">
      <c r="A32" s="5"/>
      <c r="B32" s="5"/>
      <c r="C32" s="5"/>
      <c r="D32" s="5"/>
      <c r="F32" s="5"/>
      <c r="G32" s="5"/>
      <c r="H32" s="5"/>
      <c r="I32" s="5"/>
    </row>
    <row r="33" spans="1:9">
      <c r="A33" s="5"/>
      <c r="B33" s="5"/>
      <c r="C33" s="5"/>
      <c r="D33" s="5"/>
      <c r="F33" s="5"/>
      <c r="G33" s="5"/>
      <c r="H33" s="5"/>
      <c r="I33" s="5"/>
    </row>
    <row r="34" spans="1:9">
      <c r="A34" s="5"/>
      <c r="B34" s="5"/>
      <c r="C34" s="5"/>
      <c r="D34" s="5"/>
      <c r="F34" s="5"/>
      <c r="G34" s="5"/>
      <c r="H34" s="5"/>
      <c r="I34" s="5"/>
    </row>
    <row r="35" spans="1:9">
      <c r="A35" s="5"/>
      <c r="B35" s="5"/>
      <c r="C35" s="5"/>
      <c r="D35" s="5"/>
      <c r="G35" s="5"/>
      <c r="H35" s="5"/>
      <c r="I35" s="5"/>
    </row>
    <row r="36" spans="1:9">
      <c r="A36" s="5"/>
      <c r="B36" s="5"/>
      <c r="C36" s="5"/>
      <c r="D36" s="5"/>
      <c r="F36" s="5"/>
      <c r="G36" s="5"/>
      <c r="H36" s="5"/>
      <c r="I36" s="5"/>
    </row>
    <row r="37" spans="1:9">
      <c r="A37" s="5"/>
      <c r="B37" s="5"/>
      <c r="C37" s="5"/>
      <c r="D37" s="5"/>
      <c r="F37" s="5"/>
      <c r="G37" s="5"/>
      <c r="H37" s="5"/>
      <c r="I37" s="5"/>
    </row>
    <row r="38" spans="1:9">
      <c r="A38" s="5"/>
      <c r="B38" s="5"/>
      <c r="C38" s="5"/>
      <c r="D38" s="5"/>
      <c r="F38" s="5"/>
      <c r="G38" s="5"/>
      <c r="H38" s="5"/>
      <c r="I38" s="5"/>
    </row>
    <row r="39" spans="1:9">
      <c r="A39" s="5"/>
      <c r="B39" s="5"/>
      <c r="C39" s="5"/>
      <c r="D39" s="5"/>
      <c r="F39" s="5"/>
      <c r="G39" s="5"/>
      <c r="H39" s="5"/>
      <c r="I39" s="5"/>
    </row>
    <row r="40" spans="1:9">
      <c r="A40" s="5"/>
      <c r="B40" s="5"/>
      <c r="C40" s="5"/>
      <c r="D40" s="5"/>
      <c r="F40" s="5"/>
      <c r="G40" s="5"/>
      <c r="H40" s="5"/>
      <c r="I40" s="5"/>
    </row>
    <row r="41" spans="1:9">
      <c r="A41" s="5"/>
      <c r="B41" s="5"/>
      <c r="C41" s="5"/>
      <c r="D41" s="5"/>
      <c r="F41" s="5"/>
      <c r="G41" s="5"/>
      <c r="H41" s="5"/>
      <c r="I41" s="5"/>
    </row>
    <row r="42" spans="1:9">
      <c r="A42" s="5"/>
      <c r="B42" s="5"/>
      <c r="C42" s="5"/>
      <c r="D42" s="5"/>
      <c r="F42" s="5"/>
      <c r="G42" s="5"/>
      <c r="H42" s="5"/>
      <c r="I42" s="5"/>
    </row>
    <row r="43" spans="1:9">
      <c r="A43" s="5"/>
      <c r="B43" s="5"/>
      <c r="C43" s="5"/>
      <c r="D43" s="5"/>
      <c r="F43" s="5"/>
      <c r="G43" s="5"/>
      <c r="H43" s="5"/>
      <c r="I43" s="5"/>
    </row>
    <row r="44" spans="1:9">
      <c r="A44" s="5"/>
      <c r="B44" s="5"/>
      <c r="C44" s="5"/>
      <c r="D44" s="5"/>
      <c r="F44" s="5"/>
      <c r="G44" s="5"/>
      <c r="H44" s="5"/>
      <c r="I44" s="5"/>
    </row>
    <row r="45" spans="1:9">
      <c r="A45" s="5"/>
      <c r="B45" s="5"/>
      <c r="C45" s="5"/>
      <c r="D45" s="5"/>
      <c r="F45" s="5"/>
      <c r="G45" s="5"/>
      <c r="H45" s="5"/>
      <c r="I45" s="5"/>
    </row>
    <row r="60" spans="20:20">
      <c r="T60" t="s">
        <v>44</v>
      </c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F4" sqref="F4:F5"/>
    </sheetView>
  </sheetViews>
  <sheetFormatPr baseColWidth="10" defaultColWidth="8.83203125" defaultRowHeight="14" x14ac:dyDescent="0"/>
  <cols>
    <col min="1" max="1" width="10.5" customWidth="1"/>
    <col min="2" max="2" width="6.33203125" customWidth="1"/>
    <col min="4" max="4" width="15.33203125" style="5" customWidth="1"/>
    <col min="5" max="6" width="15.5" customWidth="1"/>
    <col min="7" max="7" width="15.33203125" customWidth="1"/>
    <col min="9" max="9" width="10.5" customWidth="1"/>
    <col min="10" max="10" width="11" customWidth="1"/>
  </cols>
  <sheetData>
    <row r="1" spans="1:9">
      <c r="A1" s="85" t="s">
        <v>71</v>
      </c>
    </row>
    <row r="2" spans="1:9">
      <c r="A2" s="105"/>
      <c r="B2" s="105"/>
      <c r="C2" s="105"/>
      <c r="D2" s="105"/>
      <c r="E2" s="105"/>
    </row>
    <row r="4" spans="1:9" ht="15" thickBot="1">
      <c r="A4" s="106" t="s">
        <v>0</v>
      </c>
      <c r="B4" s="108" t="s">
        <v>1</v>
      </c>
      <c r="C4" s="108" t="s">
        <v>2</v>
      </c>
      <c r="D4" s="110" t="s">
        <v>7</v>
      </c>
      <c r="E4" s="110" t="s">
        <v>8</v>
      </c>
      <c r="F4" s="112" t="s">
        <v>9</v>
      </c>
      <c r="G4" s="110" t="s">
        <v>10</v>
      </c>
      <c r="H4" s="102" t="s">
        <v>5</v>
      </c>
    </row>
    <row r="5" spans="1:9" ht="15" thickBot="1">
      <c r="A5" s="107"/>
      <c r="B5" s="109"/>
      <c r="C5" s="109"/>
      <c r="D5" s="111"/>
      <c r="E5" s="111"/>
      <c r="F5" s="110"/>
      <c r="G5" s="111"/>
      <c r="H5" s="103"/>
      <c r="I5" t="s">
        <v>19</v>
      </c>
    </row>
    <row r="6" spans="1:9" ht="15" thickBot="1">
      <c r="A6" s="1">
        <v>7</v>
      </c>
      <c r="B6" s="2">
        <v>13</v>
      </c>
      <c r="C6" s="2" t="s">
        <v>3</v>
      </c>
      <c r="D6" s="8">
        <v>4.5999999999999996</v>
      </c>
      <c r="E6" s="8">
        <v>3.9</v>
      </c>
      <c r="F6" s="8">
        <v>4.5</v>
      </c>
      <c r="G6" s="8">
        <v>4.2</v>
      </c>
      <c r="H6" s="9">
        <f>AVERAGE(D6:G6)</f>
        <v>4.3</v>
      </c>
      <c r="I6" s="21">
        <v>41428</v>
      </c>
    </row>
    <row r="7" spans="1:9" ht="15" thickBot="1">
      <c r="A7" s="1">
        <v>7</v>
      </c>
      <c r="B7" s="2">
        <v>13</v>
      </c>
      <c r="C7" s="2" t="s">
        <v>4</v>
      </c>
      <c r="D7" s="8">
        <v>2.4</v>
      </c>
      <c r="E7" s="8">
        <v>2.9</v>
      </c>
      <c r="F7" s="8">
        <v>1.6</v>
      </c>
      <c r="G7" s="8">
        <v>2.2000000000000002</v>
      </c>
      <c r="H7" s="9">
        <f t="shared" ref="H7:H19" si="0">AVERAGE(D7:G7)</f>
        <v>2.2750000000000004</v>
      </c>
      <c r="I7" s="21">
        <v>41428</v>
      </c>
    </row>
    <row r="8" spans="1:9" ht="15" thickBot="1">
      <c r="A8" s="1">
        <v>7</v>
      </c>
      <c r="B8" s="2">
        <v>14</v>
      </c>
      <c r="C8" s="2" t="s">
        <v>3</v>
      </c>
      <c r="D8" s="8">
        <v>2.4</v>
      </c>
      <c r="E8" s="8">
        <v>2.8</v>
      </c>
      <c r="F8" s="8">
        <v>2.2000000000000002</v>
      </c>
      <c r="G8" s="8">
        <v>0.5</v>
      </c>
      <c r="H8" s="9">
        <f t="shared" si="0"/>
        <v>1.9749999999999999</v>
      </c>
      <c r="I8" s="21">
        <v>41429</v>
      </c>
    </row>
    <row r="9" spans="1:9" ht="15" thickBot="1">
      <c r="A9" s="1">
        <v>7</v>
      </c>
      <c r="B9" s="2">
        <v>14</v>
      </c>
      <c r="C9" s="2" t="s">
        <v>4</v>
      </c>
      <c r="D9" s="8">
        <v>1.3</v>
      </c>
      <c r="E9" s="8">
        <v>2.6</v>
      </c>
      <c r="F9" s="8">
        <v>1.4</v>
      </c>
      <c r="G9" s="8">
        <v>1.5</v>
      </c>
      <c r="H9" s="9">
        <v>2</v>
      </c>
      <c r="I9" s="21">
        <v>41429</v>
      </c>
    </row>
    <row r="10" spans="1:9" ht="15" thickBot="1">
      <c r="A10" s="1">
        <v>7</v>
      </c>
      <c r="B10" s="2">
        <v>12</v>
      </c>
      <c r="C10" s="2" t="s">
        <v>3</v>
      </c>
      <c r="D10" s="8">
        <v>1.6</v>
      </c>
      <c r="E10" s="8">
        <v>3.3</v>
      </c>
      <c r="F10" s="8">
        <v>1.5</v>
      </c>
      <c r="G10" s="8">
        <v>2</v>
      </c>
      <c r="H10" s="9">
        <f t="shared" si="0"/>
        <v>2.1</v>
      </c>
      <c r="I10" s="21">
        <v>41429</v>
      </c>
    </row>
    <row r="11" spans="1:9" ht="15" thickBot="1">
      <c r="A11" s="1">
        <v>7</v>
      </c>
      <c r="B11" s="2">
        <v>12</v>
      </c>
      <c r="C11" s="2" t="s">
        <v>4</v>
      </c>
      <c r="D11" s="8">
        <v>3.6</v>
      </c>
      <c r="E11" s="8">
        <v>3.4</v>
      </c>
      <c r="F11" s="8">
        <v>5</v>
      </c>
      <c r="G11" s="8">
        <v>4.8</v>
      </c>
      <c r="H11" s="9">
        <f t="shared" si="0"/>
        <v>4.2</v>
      </c>
      <c r="I11" s="21">
        <v>41429</v>
      </c>
    </row>
    <row r="12" spans="1:9" ht="15" thickBot="1">
      <c r="A12" s="1">
        <v>7</v>
      </c>
      <c r="B12" s="2">
        <v>10</v>
      </c>
      <c r="C12" s="2" t="s">
        <v>3</v>
      </c>
      <c r="D12" s="8">
        <v>2.6</v>
      </c>
      <c r="E12" s="8">
        <v>2.9</v>
      </c>
      <c r="F12" s="8">
        <v>4.0999999999999996</v>
      </c>
      <c r="G12" s="8">
        <v>4.4000000000000004</v>
      </c>
      <c r="H12" s="9">
        <f t="shared" si="0"/>
        <v>3.5</v>
      </c>
      <c r="I12" s="21">
        <v>41429</v>
      </c>
    </row>
    <row r="13" spans="1:9" ht="15" thickBot="1">
      <c r="A13" s="1">
        <v>7</v>
      </c>
      <c r="B13" s="2">
        <v>10</v>
      </c>
      <c r="C13" s="2" t="s">
        <v>4</v>
      </c>
      <c r="D13" s="8">
        <v>3.6</v>
      </c>
      <c r="E13" s="8">
        <v>3.9</v>
      </c>
      <c r="F13" s="8">
        <v>2.2999999999999998</v>
      </c>
      <c r="G13" s="8">
        <v>1.1000000000000001</v>
      </c>
      <c r="H13" s="9">
        <f t="shared" si="0"/>
        <v>2.7250000000000001</v>
      </c>
      <c r="I13" s="21">
        <v>41429</v>
      </c>
    </row>
    <row r="14" spans="1:9" ht="15" thickBot="1">
      <c r="A14" s="1">
        <v>7</v>
      </c>
      <c r="B14" s="2">
        <v>8</v>
      </c>
      <c r="C14" s="2" t="s">
        <v>3</v>
      </c>
      <c r="D14" s="8">
        <v>2.7</v>
      </c>
      <c r="E14" s="8">
        <v>2.2000000000000002</v>
      </c>
      <c r="F14" s="8">
        <v>4.9000000000000004</v>
      </c>
      <c r="G14" s="8">
        <v>5</v>
      </c>
      <c r="H14" s="9">
        <f t="shared" si="0"/>
        <v>3.7</v>
      </c>
      <c r="I14" s="21">
        <v>41431</v>
      </c>
    </row>
    <row r="15" spans="1:9" ht="15" thickBot="1">
      <c r="A15" s="1">
        <v>7</v>
      </c>
      <c r="B15" s="2">
        <v>8</v>
      </c>
      <c r="C15" s="2" t="s">
        <v>4</v>
      </c>
      <c r="D15" s="8">
        <v>2.2999999999999998</v>
      </c>
      <c r="E15" s="8">
        <v>4.7</v>
      </c>
      <c r="F15" s="8">
        <v>1.9</v>
      </c>
      <c r="G15" s="8">
        <v>1.1000000000000001</v>
      </c>
      <c r="H15" s="9">
        <f t="shared" si="0"/>
        <v>2.5</v>
      </c>
      <c r="I15" s="21">
        <v>41431</v>
      </c>
    </row>
    <row r="16" spans="1:9" ht="15" thickBot="1">
      <c r="A16" s="1">
        <v>7</v>
      </c>
      <c r="B16" s="2">
        <v>6</v>
      </c>
      <c r="C16" s="2" t="s">
        <v>3</v>
      </c>
      <c r="D16" s="20">
        <v>4</v>
      </c>
      <c r="E16" s="20">
        <v>3.9</v>
      </c>
      <c r="F16" s="20">
        <v>3.2</v>
      </c>
      <c r="G16" s="20">
        <v>1.6</v>
      </c>
      <c r="H16" s="9">
        <f>AVERAGE(D18:G18)</f>
        <v>4.0250000000000004</v>
      </c>
      <c r="I16" s="21">
        <v>41431</v>
      </c>
    </row>
    <row r="17" spans="1:9" ht="15" thickBot="1">
      <c r="A17" s="1">
        <v>7</v>
      </c>
      <c r="B17" s="2">
        <v>6</v>
      </c>
      <c r="C17" s="2" t="s">
        <v>4</v>
      </c>
      <c r="D17" s="8">
        <v>2.2999999999999998</v>
      </c>
      <c r="E17" s="8">
        <v>4.7</v>
      </c>
      <c r="F17" s="8">
        <v>1.9</v>
      </c>
      <c r="G17" s="8">
        <v>1.1000000000000001</v>
      </c>
      <c r="H17" s="9">
        <f t="shared" si="0"/>
        <v>2.5</v>
      </c>
      <c r="I17" s="21">
        <v>41431</v>
      </c>
    </row>
    <row r="18" spans="1:9" ht="15" thickBot="1">
      <c r="A18" s="1">
        <v>7</v>
      </c>
      <c r="B18" s="2">
        <v>2</v>
      </c>
      <c r="C18" s="2" t="s">
        <v>3</v>
      </c>
      <c r="D18" s="8">
        <v>6</v>
      </c>
      <c r="E18" s="8">
        <v>3.8</v>
      </c>
      <c r="F18" s="8">
        <v>2.5</v>
      </c>
      <c r="G18" s="8">
        <v>3.8</v>
      </c>
      <c r="H18" s="9">
        <f>AVERAGE(D17:G17)</f>
        <v>2.5</v>
      </c>
      <c r="I18" s="21">
        <v>41431</v>
      </c>
    </row>
    <row r="19" spans="1:9">
      <c r="A19" s="3">
        <v>7</v>
      </c>
      <c r="B19" s="4">
        <v>2</v>
      </c>
      <c r="C19" s="4" t="s">
        <v>4</v>
      </c>
      <c r="D19" s="10">
        <v>2.4</v>
      </c>
      <c r="E19" s="10">
        <v>3.2</v>
      </c>
      <c r="F19" s="10">
        <v>2.4</v>
      </c>
      <c r="G19" s="10">
        <v>3</v>
      </c>
      <c r="H19" s="11">
        <f t="shared" si="0"/>
        <v>2.75</v>
      </c>
      <c r="I19" s="21">
        <v>41431</v>
      </c>
    </row>
    <row r="20" spans="1:9">
      <c r="A20" s="104" t="s">
        <v>6</v>
      </c>
      <c r="B20" s="104"/>
      <c r="C20" s="5"/>
      <c r="D20" s="14"/>
      <c r="E20" s="14"/>
      <c r="F20" s="14"/>
      <c r="G20" s="14"/>
      <c r="H20" s="14">
        <f>AVERAGE(D6:G19)</f>
        <v>2.9589285714285718</v>
      </c>
    </row>
    <row r="21" spans="1:9">
      <c r="A21" s="5"/>
      <c r="B21" s="5"/>
      <c r="C21" s="5"/>
      <c r="D21" s="14"/>
      <c r="E21" s="14"/>
      <c r="F21" s="14"/>
      <c r="G21" s="14"/>
      <c r="H21" s="14"/>
    </row>
    <row r="22" spans="1:9">
      <c r="A22" s="5"/>
      <c r="B22" s="5"/>
      <c r="C22" s="5"/>
      <c r="D22" s="14"/>
      <c r="E22" s="14"/>
      <c r="F22" s="14"/>
      <c r="G22" s="14"/>
      <c r="H22" s="14"/>
    </row>
    <row r="23" spans="1:9">
      <c r="A23" s="5"/>
      <c r="B23" s="5"/>
      <c r="C23" s="5"/>
      <c r="D23" s="14"/>
      <c r="E23" s="14"/>
      <c r="F23" s="14"/>
      <c r="G23" s="14"/>
      <c r="H23" s="14"/>
    </row>
    <row r="24" spans="1:9">
      <c r="A24" s="5"/>
      <c r="B24" s="5"/>
      <c r="C24" s="5"/>
      <c r="D24" s="14"/>
      <c r="E24" s="14"/>
      <c r="F24" s="14"/>
      <c r="G24" s="14"/>
      <c r="H24" s="14"/>
    </row>
    <row r="25" spans="1:9" ht="15" thickBot="1">
      <c r="A25" s="6">
        <v>3</v>
      </c>
      <c r="B25" s="7">
        <v>2</v>
      </c>
      <c r="C25" s="7" t="s">
        <v>3</v>
      </c>
      <c r="D25" s="12">
        <v>2</v>
      </c>
      <c r="E25" s="12">
        <v>3.6</v>
      </c>
      <c r="F25" s="12">
        <v>2.9</v>
      </c>
      <c r="G25" s="12">
        <v>3.9</v>
      </c>
      <c r="H25" s="13">
        <f t="shared" ref="H25:H38" si="1">AVERAGE(D25:G25)</f>
        <v>3.1</v>
      </c>
      <c r="I25" s="21">
        <v>41429</v>
      </c>
    </row>
    <row r="26" spans="1:9" ht="15" thickBot="1">
      <c r="A26" s="1">
        <v>3</v>
      </c>
      <c r="B26" s="2">
        <v>2</v>
      </c>
      <c r="C26" s="2" t="s">
        <v>4</v>
      </c>
      <c r="D26" s="8">
        <v>3.6</v>
      </c>
      <c r="E26" s="8">
        <v>2</v>
      </c>
      <c r="F26" s="8">
        <v>4.9000000000000004</v>
      </c>
      <c r="G26" s="8">
        <v>1.2</v>
      </c>
      <c r="H26" s="9">
        <f t="shared" si="1"/>
        <v>2.9249999999999998</v>
      </c>
      <c r="I26" s="21">
        <v>41429</v>
      </c>
    </row>
    <row r="27" spans="1:9" ht="15" thickBot="1">
      <c r="A27" s="1">
        <v>3</v>
      </c>
      <c r="B27" s="2">
        <v>8</v>
      </c>
      <c r="C27" s="2" t="s">
        <v>3</v>
      </c>
      <c r="D27" s="8">
        <v>1.1000000000000001</v>
      </c>
      <c r="E27" s="8">
        <v>1.9</v>
      </c>
      <c r="F27" s="8">
        <v>3.9</v>
      </c>
      <c r="G27" s="8">
        <v>2</v>
      </c>
      <c r="H27" s="9">
        <f t="shared" si="1"/>
        <v>2.2250000000000001</v>
      </c>
      <c r="I27" s="21">
        <v>41429</v>
      </c>
    </row>
    <row r="28" spans="1:9" ht="15" thickBot="1">
      <c r="A28" s="1">
        <v>3</v>
      </c>
      <c r="B28" s="2">
        <v>8</v>
      </c>
      <c r="C28" s="2" t="s">
        <v>4</v>
      </c>
      <c r="D28" s="8">
        <v>4.5999999999999996</v>
      </c>
      <c r="E28" s="8">
        <v>5.7</v>
      </c>
      <c r="F28" s="8">
        <v>2.1</v>
      </c>
      <c r="G28" s="8">
        <v>2.6</v>
      </c>
      <c r="H28" s="9">
        <f t="shared" si="1"/>
        <v>3.75</v>
      </c>
      <c r="I28" s="21">
        <v>41429</v>
      </c>
    </row>
    <row r="29" spans="1:9" ht="15" thickBot="1">
      <c r="A29" s="1">
        <v>3</v>
      </c>
      <c r="B29" s="2">
        <v>9</v>
      </c>
      <c r="C29" s="2" t="s">
        <v>3</v>
      </c>
      <c r="D29" s="8">
        <v>1.7</v>
      </c>
      <c r="E29" s="8">
        <v>1.8</v>
      </c>
      <c r="F29" s="8">
        <v>2.8</v>
      </c>
      <c r="G29" s="8">
        <v>2.4</v>
      </c>
      <c r="H29" s="9">
        <f t="shared" si="1"/>
        <v>2.1749999999999998</v>
      </c>
      <c r="I29" s="21">
        <v>41429</v>
      </c>
    </row>
    <row r="30" spans="1:9" ht="15" thickBot="1">
      <c r="A30" s="1">
        <v>3</v>
      </c>
      <c r="B30" s="2">
        <v>9</v>
      </c>
      <c r="C30" s="2" t="s">
        <v>4</v>
      </c>
      <c r="D30" s="8">
        <v>1.9</v>
      </c>
      <c r="E30" s="8">
        <v>5.9</v>
      </c>
      <c r="F30" s="8">
        <v>2.7</v>
      </c>
      <c r="G30" s="8">
        <v>5.0999999999999996</v>
      </c>
      <c r="H30" s="9">
        <f t="shared" si="1"/>
        <v>3.9</v>
      </c>
      <c r="I30" s="21">
        <v>41429</v>
      </c>
    </row>
    <row r="31" spans="1:9" ht="15" thickBot="1">
      <c r="A31" s="1">
        <v>3</v>
      </c>
      <c r="B31" s="2">
        <v>10</v>
      </c>
      <c r="C31" s="2" t="s">
        <v>3</v>
      </c>
      <c r="D31" s="8">
        <v>2.5</v>
      </c>
      <c r="E31" s="8">
        <v>2.7</v>
      </c>
      <c r="F31" s="8">
        <v>4.5</v>
      </c>
      <c r="G31" s="8">
        <v>3.2</v>
      </c>
      <c r="H31" s="9">
        <f t="shared" si="1"/>
        <v>3.2249999999999996</v>
      </c>
      <c r="I31" s="21">
        <v>41431</v>
      </c>
    </row>
    <row r="32" spans="1:9" ht="15" thickBot="1">
      <c r="A32" s="1">
        <v>3</v>
      </c>
      <c r="B32" s="2">
        <v>10</v>
      </c>
      <c r="C32" s="2" t="s">
        <v>4</v>
      </c>
      <c r="D32" s="8">
        <v>1.2</v>
      </c>
      <c r="E32" s="8">
        <v>2.8</v>
      </c>
      <c r="F32" s="8">
        <v>3.1</v>
      </c>
      <c r="G32" s="8">
        <v>4.5</v>
      </c>
      <c r="H32" s="9">
        <f t="shared" si="1"/>
        <v>2.9</v>
      </c>
      <c r="I32" s="21">
        <v>41431</v>
      </c>
    </row>
    <row r="33" spans="1:9" ht="15" thickBot="1">
      <c r="A33" s="1">
        <v>3</v>
      </c>
      <c r="B33" s="2">
        <v>13</v>
      </c>
      <c r="C33" s="2" t="s">
        <v>3</v>
      </c>
      <c r="D33" s="20">
        <v>2</v>
      </c>
      <c r="E33" s="20">
        <v>2.8</v>
      </c>
      <c r="F33" s="20">
        <v>3</v>
      </c>
      <c r="G33" s="20">
        <v>2.7</v>
      </c>
      <c r="H33" s="9">
        <f>AVERAGE(D35:G35)</f>
        <v>5.7</v>
      </c>
      <c r="I33" s="21">
        <v>41431</v>
      </c>
    </row>
    <row r="34" spans="1:9" ht="15" thickBot="1">
      <c r="A34" s="1">
        <v>3</v>
      </c>
      <c r="B34" s="2">
        <v>13</v>
      </c>
      <c r="C34" s="2" t="s">
        <v>4</v>
      </c>
      <c r="D34" s="8">
        <v>1.2</v>
      </c>
      <c r="E34" s="8">
        <v>2.2000000000000002</v>
      </c>
      <c r="F34" s="8">
        <v>2.9</v>
      </c>
      <c r="G34" s="8">
        <v>1.1000000000000001</v>
      </c>
      <c r="H34" s="9">
        <f t="shared" si="1"/>
        <v>1.85</v>
      </c>
      <c r="I34" s="21">
        <v>41431</v>
      </c>
    </row>
    <row r="35" spans="1:9" ht="15" thickBot="1">
      <c r="A35" s="1">
        <v>3</v>
      </c>
      <c r="B35" s="2">
        <v>15</v>
      </c>
      <c r="C35" s="2" t="s">
        <v>3</v>
      </c>
      <c r="D35" s="8">
        <v>6.2</v>
      </c>
      <c r="E35" s="8">
        <v>5.3</v>
      </c>
      <c r="F35" s="8">
        <v>5.5</v>
      </c>
      <c r="G35" s="8">
        <v>5.8</v>
      </c>
      <c r="H35" s="9">
        <f>AVERAGE(D35:G35)</f>
        <v>5.7</v>
      </c>
      <c r="I35" s="21">
        <v>41431</v>
      </c>
    </row>
    <row r="36" spans="1:9" ht="15" thickBot="1">
      <c r="A36" s="1">
        <v>3</v>
      </c>
      <c r="B36" s="2">
        <v>15</v>
      </c>
      <c r="C36" s="2" t="s">
        <v>4</v>
      </c>
      <c r="D36" s="8">
        <v>2.8</v>
      </c>
      <c r="E36" s="8">
        <v>3</v>
      </c>
      <c r="F36" s="8">
        <v>2.1</v>
      </c>
      <c r="G36" s="8">
        <v>3.1</v>
      </c>
      <c r="H36" s="9">
        <f t="shared" si="1"/>
        <v>2.75</v>
      </c>
      <c r="I36" s="21">
        <v>41431</v>
      </c>
    </row>
    <row r="37" spans="1:9" ht="15" thickBot="1">
      <c r="A37" s="1">
        <v>3</v>
      </c>
      <c r="B37" s="2">
        <v>6</v>
      </c>
      <c r="C37" s="2" t="s">
        <v>3</v>
      </c>
      <c r="D37" s="8">
        <v>2.1</v>
      </c>
      <c r="E37" s="8">
        <v>1.5</v>
      </c>
      <c r="F37" s="8">
        <v>2.4</v>
      </c>
      <c r="G37" s="8">
        <v>2.1</v>
      </c>
      <c r="H37" s="9">
        <f t="shared" si="1"/>
        <v>2.0249999999999999</v>
      </c>
      <c r="I37" s="21">
        <v>41428</v>
      </c>
    </row>
    <row r="38" spans="1:9">
      <c r="A38" s="3">
        <v>3</v>
      </c>
      <c r="B38" s="4">
        <v>6</v>
      </c>
      <c r="C38" s="4" t="s">
        <v>4</v>
      </c>
      <c r="D38" s="10">
        <v>2.7</v>
      </c>
      <c r="E38" s="10">
        <v>1.4</v>
      </c>
      <c r="F38" s="10">
        <v>2.6</v>
      </c>
      <c r="G38" s="10">
        <v>2.2999999999999998</v>
      </c>
      <c r="H38" s="11">
        <f t="shared" si="1"/>
        <v>2.25</v>
      </c>
      <c r="I38" s="21">
        <v>41428</v>
      </c>
    </row>
    <row r="39" spans="1:9">
      <c r="A39" s="104" t="s">
        <v>6</v>
      </c>
      <c r="B39" s="104"/>
      <c r="C39" s="5"/>
      <c r="E39" s="5"/>
      <c r="F39" s="5"/>
      <c r="G39" s="5"/>
      <c r="H39" s="15">
        <f>AVERAGE(D25:G38)</f>
        <v>2.9571428571428569</v>
      </c>
    </row>
  </sheetData>
  <mergeCells count="11">
    <mergeCell ref="H4:H5"/>
    <mergeCell ref="A20:B20"/>
    <mergeCell ref="A39:B39"/>
    <mergeCell ref="A2:E2"/>
    <mergeCell ref="A4:A5"/>
    <mergeCell ref="B4:B5"/>
    <mergeCell ref="C4:C5"/>
    <mergeCell ref="D4:D5"/>
    <mergeCell ref="E4:E5"/>
    <mergeCell ref="F4:F5"/>
    <mergeCell ref="G4:G5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6"/>
  <sheetViews>
    <sheetView zoomScale="150" zoomScaleNormal="150" zoomScalePageLayoutView="150" workbookViewId="0">
      <selection activeCell="M79" sqref="M79"/>
    </sheetView>
  </sheetViews>
  <sheetFormatPr baseColWidth="10" defaultColWidth="8.83203125" defaultRowHeight="14" x14ac:dyDescent="0"/>
  <cols>
    <col min="1" max="1" width="11.1640625" style="25" customWidth="1"/>
    <col min="2" max="2" width="12" customWidth="1"/>
    <col min="4" max="4" width="10.5" style="26" customWidth="1"/>
    <col min="5" max="5" width="9.83203125" style="26" bestFit="1" customWidth="1"/>
    <col min="6" max="6" width="17.1640625" style="26" customWidth="1"/>
    <col min="7" max="7" width="8.83203125" style="28"/>
    <col min="8" max="8" width="8.83203125" style="30"/>
    <col min="9" max="9" width="17" style="28" bestFit="1" customWidth="1"/>
    <col min="10" max="11" width="17" style="90" customWidth="1"/>
    <col min="12" max="12" width="17" style="86" customWidth="1"/>
    <col min="13" max="13" width="17" style="28" customWidth="1"/>
    <col min="16" max="16" width="10.6640625" bestFit="1" customWidth="1"/>
    <col min="19" max="19" width="9.83203125" bestFit="1" customWidth="1"/>
    <col min="20" max="20" width="15.33203125" bestFit="1" customWidth="1"/>
    <col min="21" max="21" width="8.33203125" bestFit="1" customWidth="1"/>
    <col min="22" max="22" width="9.6640625" bestFit="1" customWidth="1"/>
    <col min="23" max="23" width="17" bestFit="1" customWidth="1"/>
    <col min="25" max="25" width="10.6640625" bestFit="1" customWidth="1"/>
    <col min="26" max="26" width="4.5" bestFit="1" customWidth="1"/>
    <col min="27" max="27" width="9.33203125" bestFit="1" customWidth="1"/>
    <col min="28" max="28" width="9.83203125" bestFit="1" customWidth="1"/>
    <col min="29" max="29" width="15.33203125" bestFit="1" customWidth="1"/>
    <col min="32" max="32" width="17" bestFit="1" customWidth="1"/>
    <col min="34" max="34" width="30.83203125" bestFit="1" customWidth="1"/>
  </cols>
  <sheetData>
    <row r="1" spans="1:37">
      <c r="A1" s="88" t="s">
        <v>54</v>
      </c>
    </row>
    <row r="2" spans="1:37">
      <c r="A2" s="88"/>
    </row>
    <row r="3" spans="1:37">
      <c r="A3" s="25" t="s">
        <v>72</v>
      </c>
    </row>
    <row r="4" spans="1:37">
      <c r="A4" s="25" t="s">
        <v>55</v>
      </c>
    </row>
    <row r="5" spans="1:37">
      <c r="A5" s="25" t="s">
        <v>43</v>
      </c>
    </row>
    <row r="8" spans="1:37" ht="20">
      <c r="A8" s="84" t="s">
        <v>68</v>
      </c>
      <c r="P8" s="84" t="s">
        <v>69</v>
      </c>
      <c r="Y8" s="84" t="s">
        <v>70</v>
      </c>
      <c r="AH8" s="84" t="s">
        <v>77</v>
      </c>
    </row>
    <row r="10" spans="1:37">
      <c r="A10" s="26" t="s">
        <v>81</v>
      </c>
      <c r="B10" t="s">
        <v>0</v>
      </c>
      <c r="C10" t="s">
        <v>1</v>
      </c>
      <c r="D10" s="26" t="s">
        <v>2</v>
      </c>
      <c r="E10" s="26" t="s">
        <v>23</v>
      </c>
      <c r="F10" s="26" t="s">
        <v>24</v>
      </c>
      <c r="G10" s="28" t="s">
        <v>29</v>
      </c>
      <c r="H10" s="30" t="s">
        <v>30</v>
      </c>
      <c r="I10" s="28" t="s">
        <v>75</v>
      </c>
      <c r="J10" s="90" t="s">
        <v>78</v>
      </c>
      <c r="K10" s="90" t="s">
        <v>79</v>
      </c>
      <c r="L10" s="86" t="s">
        <v>80</v>
      </c>
      <c r="P10" t="s">
        <v>0</v>
      </c>
      <c r="Q10" t="s">
        <v>1</v>
      </c>
      <c r="R10" s="26" t="s">
        <v>2</v>
      </c>
      <c r="S10" s="26" t="s">
        <v>23</v>
      </c>
      <c r="T10" s="26" t="s">
        <v>24</v>
      </c>
      <c r="U10" s="28" t="s">
        <v>29</v>
      </c>
      <c r="V10" s="30" t="s">
        <v>30</v>
      </c>
      <c r="W10" s="28" t="s">
        <v>75</v>
      </c>
      <c r="Y10" t="s">
        <v>0</v>
      </c>
      <c r="Z10" t="s">
        <v>1</v>
      </c>
      <c r="AA10" s="26" t="s">
        <v>2</v>
      </c>
      <c r="AB10" s="26" t="s">
        <v>23</v>
      </c>
      <c r="AC10" s="26" t="s">
        <v>24</v>
      </c>
      <c r="AD10" s="28" t="s">
        <v>29</v>
      </c>
      <c r="AE10" s="30" t="s">
        <v>30</v>
      </c>
      <c r="AF10" s="28" t="s">
        <v>75</v>
      </c>
      <c r="AH10" t="s">
        <v>76</v>
      </c>
    </row>
    <row r="11" spans="1:37">
      <c r="A11" s="26">
        <v>1</v>
      </c>
      <c r="B11">
        <v>3</v>
      </c>
      <c r="C11">
        <v>2</v>
      </c>
      <c r="D11" s="26" t="s">
        <v>3</v>
      </c>
      <c r="E11" s="26" t="s">
        <v>27</v>
      </c>
      <c r="F11" s="27" t="s">
        <v>28</v>
      </c>
      <c r="G11" s="28">
        <v>5.1200000000000002E-2</v>
      </c>
      <c r="H11" s="30">
        <v>1.2570000000000001E-3</v>
      </c>
      <c r="I11" s="28">
        <f t="shared" ref="I11:I42" si="0">G:G/H:H</f>
        <v>40.731901352426412</v>
      </c>
      <c r="J11" s="89">
        <v>47.571249999999999</v>
      </c>
      <c r="K11" s="89">
        <v>0.9346042</v>
      </c>
      <c r="L11" s="90">
        <f>(J11/K11)</f>
        <v>50.89988895834194</v>
      </c>
      <c r="P11">
        <v>3</v>
      </c>
      <c r="Q11">
        <v>2</v>
      </c>
      <c r="R11" s="26" t="s">
        <v>3</v>
      </c>
      <c r="S11" s="26" t="s">
        <v>27</v>
      </c>
      <c r="T11" s="27" t="s">
        <v>28</v>
      </c>
      <c r="U11" s="28">
        <v>5.1200000000000002E-2</v>
      </c>
      <c r="V11" s="30">
        <v>1.2570000000000001E-3</v>
      </c>
      <c r="W11" s="28">
        <f>(U11/V11)</f>
        <v>40.731901352426412</v>
      </c>
      <c r="Y11" s="22">
        <v>3</v>
      </c>
      <c r="Z11" s="22">
        <v>2</v>
      </c>
      <c r="AA11" s="27" t="s">
        <v>3</v>
      </c>
      <c r="AB11" s="27" t="s">
        <v>27</v>
      </c>
      <c r="AC11" s="27" t="s">
        <v>25</v>
      </c>
      <c r="AD11" s="29">
        <v>9.98E-2</v>
      </c>
      <c r="AE11" s="30">
        <v>3.125E-2</v>
      </c>
      <c r="AF11" s="28">
        <f>(AD11/AE11)</f>
        <v>3.1936</v>
      </c>
      <c r="AH11" s="52">
        <f>(W11+AF11)</f>
        <v>43.925501352426409</v>
      </c>
    </row>
    <row r="12" spans="1:37">
      <c r="A12" s="26">
        <v>2</v>
      </c>
      <c r="B12">
        <v>3</v>
      </c>
      <c r="C12">
        <v>2</v>
      </c>
      <c r="D12" s="26" t="s">
        <v>3</v>
      </c>
      <c r="E12" s="26" t="s">
        <v>26</v>
      </c>
      <c r="F12" s="27" t="s">
        <v>28</v>
      </c>
      <c r="G12" s="28">
        <v>0.17760000000000001</v>
      </c>
      <c r="H12" s="30">
        <v>1.2570000000000001E-3</v>
      </c>
      <c r="I12" s="28">
        <f t="shared" si="0"/>
        <v>141.28878281622912</v>
      </c>
      <c r="J12" s="89">
        <v>44.19509</v>
      </c>
      <c r="K12" s="89">
        <v>1.15188</v>
      </c>
      <c r="L12" s="90">
        <f t="shared" ref="L12:L55" si="1">(J12/K12)</f>
        <v>38.367790047574402</v>
      </c>
      <c r="P12">
        <v>3</v>
      </c>
      <c r="Q12">
        <v>2</v>
      </c>
      <c r="R12" s="26" t="s">
        <v>3</v>
      </c>
      <c r="S12" s="26" t="s">
        <v>26</v>
      </c>
      <c r="T12" s="27" t="s">
        <v>28</v>
      </c>
      <c r="U12" s="28">
        <v>0.17760000000000001</v>
      </c>
      <c r="V12" s="30">
        <v>1.2570000000000001E-3</v>
      </c>
      <c r="W12" s="28">
        <f t="shared" ref="W12:W60" si="2">(U12/V12)</f>
        <v>141.28878281622912</v>
      </c>
      <c r="Y12" s="22">
        <v>3</v>
      </c>
      <c r="Z12" s="22">
        <v>2</v>
      </c>
      <c r="AA12" s="27" t="s">
        <v>3</v>
      </c>
      <c r="AB12" s="27" t="s">
        <v>26</v>
      </c>
      <c r="AC12" s="27" t="s">
        <v>25</v>
      </c>
      <c r="AD12" s="29">
        <v>0.5726</v>
      </c>
      <c r="AE12" s="30">
        <v>3.125E-2</v>
      </c>
      <c r="AF12" s="28">
        <f t="shared" ref="AF12:AF60" si="3">(AD12/AE12)</f>
        <v>18.3232</v>
      </c>
      <c r="AH12" s="52">
        <f t="shared" ref="AH12:AH14" si="4">(W12+AF12)</f>
        <v>159.6119828162291</v>
      </c>
      <c r="AK12" s="52"/>
    </row>
    <row r="13" spans="1:37">
      <c r="A13" s="26">
        <v>3</v>
      </c>
      <c r="B13">
        <v>3</v>
      </c>
      <c r="C13">
        <v>2</v>
      </c>
      <c r="D13" s="26" t="s">
        <v>4</v>
      </c>
      <c r="E13" s="26" t="s">
        <v>27</v>
      </c>
      <c r="F13" s="27" t="s">
        <v>28</v>
      </c>
      <c r="G13" s="28">
        <v>1.4999999999999999E-2</v>
      </c>
      <c r="H13" s="30">
        <v>1.2570000000000001E-3</v>
      </c>
      <c r="I13" s="28">
        <f t="shared" si="0"/>
        <v>11.933174224343674</v>
      </c>
      <c r="J13" s="89">
        <v>39.014310000000002</v>
      </c>
      <c r="K13" s="89">
        <v>1.4297489999999999</v>
      </c>
      <c r="L13" s="90">
        <f t="shared" si="1"/>
        <v>27.287523894054132</v>
      </c>
      <c r="P13">
        <v>3</v>
      </c>
      <c r="Q13">
        <v>2</v>
      </c>
      <c r="R13" s="26" t="s">
        <v>4</v>
      </c>
      <c r="S13" s="26" t="s">
        <v>27</v>
      </c>
      <c r="T13" s="27" t="s">
        <v>28</v>
      </c>
      <c r="U13" s="28">
        <v>1.4999999999999999E-2</v>
      </c>
      <c r="V13" s="30">
        <v>1.2570000000000001E-3</v>
      </c>
      <c r="W13" s="28">
        <f t="shared" si="2"/>
        <v>11.933174224343674</v>
      </c>
      <c r="Y13" s="22">
        <v>3</v>
      </c>
      <c r="Z13" s="22">
        <v>2</v>
      </c>
      <c r="AA13" s="27" t="s">
        <v>4</v>
      </c>
      <c r="AB13" s="27" t="s">
        <v>27</v>
      </c>
      <c r="AC13" s="27" t="s">
        <v>25</v>
      </c>
      <c r="AD13" s="29">
        <v>0.157</v>
      </c>
      <c r="AE13" s="30">
        <v>3.125E-2</v>
      </c>
      <c r="AF13" s="28">
        <f t="shared" si="3"/>
        <v>5.024</v>
      </c>
      <c r="AH13" s="52">
        <f t="shared" si="4"/>
        <v>16.957174224343674</v>
      </c>
    </row>
    <row r="14" spans="1:37">
      <c r="A14" s="26">
        <v>4</v>
      </c>
      <c r="B14">
        <v>3</v>
      </c>
      <c r="C14">
        <v>2</v>
      </c>
      <c r="D14" s="26" t="s">
        <v>4</v>
      </c>
      <c r="E14" s="26" t="s">
        <v>26</v>
      </c>
      <c r="F14" s="27" t="s">
        <v>28</v>
      </c>
      <c r="G14" s="28">
        <v>8.2100000000000006E-2</v>
      </c>
      <c r="H14" s="30">
        <v>1.2570000000000001E-3</v>
      </c>
      <c r="I14" s="28">
        <f t="shared" si="0"/>
        <v>65.314240254574386</v>
      </c>
      <c r="J14" s="89">
        <v>41.060989999999997</v>
      </c>
      <c r="K14" s="89">
        <v>1.4785440000000001</v>
      </c>
      <c r="L14" s="90">
        <f t="shared" si="1"/>
        <v>27.771233050893308</v>
      </c>
      <c r="P14">
        <v>3</v>
      </c>
      <c r="Q14">
        <v>2</v>
      </c>
      <c r="R14" s="26" t="s">
        <v>4</v>
      </c>
      <c r="S14" s="26" t="s">
        <v>26</v>
      </c>
      <c r="T14" s="27" t="s">
        <v>28</v>
      </c>
      <c r="U14" s="28">
        <v>8.2100000000000006E-2</v>
      </c>
      <c r="V14" s="30">
        <v>1.2570000000000001E-3</v>
      </c>
      <c r="W14" s="28">
        <f t="shared" si="2"/>
        <v>65.314240254574386</v>
      </c>
      <c r="Y14" s="22">
        <v>3</v>
      </c>
      <c r="Z14" s="22">
        <v>2</v>
      </c>
      <c r="AA14" s="27" t="s">
        <v>4</v>
      </c>
      <c r="AB14" s="27" t="s">
        <v>26</v>
      </c>
      <c r="AC14" s="27" t="s">
        <v>25</v>
      </c>
      <c r="AD14" s="29">
        <v>0.5927</v>
      </c>
      <c r="AE14" s="30">
        <v>3.125E-2</v>
      </c>
      <c r="AF14" s="28">
        <f t="shared" si="3"/>
        <v>18.9664</v>
      </c>
      <c r="AH14" s="52">
        <f t="shared" si="4"/>
        <v>84.280640254574394</v>
      </c>
    </row>
    <row r="15" spans="1:37">
      <c r="A15" s="26">
        <v>5</v>
      </c>
      <c r="B15">
        <v>3</v>
      </c>
      <c r="C15">
        <v>6</v>
      </c>
      <c r="D15" s="26" t="s">
        <v>3</v>
      </c>
      <c r="E15" s="26" t="s">
        <v>27</v>
      </c>
      <c r="F15" s="27" t="s">
        <v>28</v>
      </c>
      <c r="G15" s="28">
        <v>1.67E-2</v>
      </c>
      <c r="H15" s="30">
        <v>1.2570000000000001E-3</v>
      </c>
      <c r="I15" s="28">
        <f t="shared" si="0"/>
        <v>13.285600636435957</v>
      </c>
      <c r="L15" s="90"/>
      <c r="P15" s="22">
        <v>3</v>
      </c>
      <c r="Q15" s="22">
        <v>6</v>
      </c>
      <c r="R15" s="27" t="s">
        <v>3</v>
      </c>
      <c r="S15" s="27" t="s">
        <v>27</v>
      </c>
      <c r="T15" s="27" t="s">
        <v>28</v>
      </c>
      <c r="U15" s="29">
        <v>1.67E-2</v>
      </c>
      <c r="V15" s="54">
        <v>1.2570000000000001E-3</v>
      </c>
      <c r="W15" s="29">
        <f t="shared" si="2"/>
        <v>13.285600636435957</v>
      </c>
      <c r="X15" s="22"/>
      <c r="Y15" s="48">
        <v>3</v>
      </c>
      <c r="Z15" s="48">
        <v>6</v>
      </c>
      <c r="AA15" s="49" t="s">
        <v>3</v>
      </c>
      <c r="AB15" s="49" t="s">
        <v>27</v>
      </c>
      <c r="AC15" s="49" t="s">
        <v>25</v>
      </c>
      <c r="AD15" s="48"/>
      <c r="AE15" s="48"/>
      <c r="AF15" s="50"/>
      <c r="AG15" s="48"/>
      <c r="AH15" s="55"/>
    </row>
    <row r="16" spans="1:37">
      <c r="A16" s="26">
        <v>6</v>
      </c>
      <c r="B16">
        <v>3</v>
      </c>
      <c r="C16">
        <v>6</v>
      </c>
      <c r="D16" s="26" t="s">
        <v>3</v>
      </c>
      <c r="E16" s="26" t="s">
        <v>26</v>
      </c>
      <c r="F16" s="27" t="s">
        <v>28</v>
      </c>
      <c r="G16" s="28">
        <v>9.0300000000000005E-2</v>
      </c>
      <c r="H16" s="30">
        <v>1.2570000000000001E-3</v>
      </c>
      <c r="I16" s="28">
        <f t="shared" si="0"/>
        <v>71.83770883054892</v>
      </c>
      <c r="J16" s="89">
        <v>45.504559999999998</v>
      </c>
      <c r="K16" s="89">
        <v>2.5911770000000001</v>
      </c>
      <c r="L16" s="90">
        <f t="shared" si="1"/>
        <v>17.56134760381093</v>
      </c>
      <c r="P16" s="22">
        <v>3</v>
      </c>
      <c r="Q16" s="22">
        <v>6</v>
      </c>
      <c r="R16" s="27" t="s">
        <v>3</v>
      </c>
      <c r="S16" s="27" t="s">
        <v>26</v>
      </c>
      <c r="T16" s="27" t="s">
        <v>28</v>
      </c>
      <c r="U16" s="29">
        <v>9.0300000000000005E-2</v>
      </c>
      <c r="V16" s="54">
        <v>1.2570000000000001E-3</v>
      </c>
      <c r="W16" s="29">
        <f t="shared" si="2"/>
        <v>71.83770883054892</v>
      </c>
      <c r="X16" s="22"/>
      <c r="Y16" s="48">
        <v>3</v>
      </c>
      <c r="Z16" s="48">
        <v>6</v>
      </c>
      <c r="AA16" s="49" t="s">
        <v>3</v>
      </c>
      <c r="AB16" s="49" t="s">
        <v>26</v>
      </c>
      <c r="AC16" s="49" t="s">
        <v>25</v>
      </c>
      <c r="AD16" s="48"/>
      <c r="AE16" s="48"/>
      <c r="AF16" s="50"/>
      <c r="AG16" s="48"/>
      <c r="AH16" s="55"/>
    </row>
    <row r="17" spans="1:34">
      <c r="A17" s="26">
        <v>7</v>
      </c>
      <c r="B17">
        <v>3</v>
      </c>
      <c r="C17">
        <v>6</v>
      </c>
      <c r="D17" s="27" t="s">
        <v>4</v>
      </c>
      <c r="E17" s="26" t="s">
        <v>27</v>
      </c>
      <c r="F17" s="27" t="s">
        <v>28</v>
      </c>
      <c r="G17" s="28">
        <v>4.8500000000000001E-2</v>
      </c>
      <c r="H17" s="30">
        <v>1.2570000000000001E-3</v>
      </c>
      <c r="I17" s="28">
        <f t="shared" si="0"/>
        <v>38.583929992044546</v>
      </c>
      <c r="J17" s="89">
        <v>37.102409999999999</v>
      </c>
      <c r="K17" s="89">
        <v>1.778497</v>
      </c>
      <c r="L17" s="90">
        <f t="shared" si="1"/>
        <v>20.861665777338956</v>
      </c>
      <c r="P17">
        <v>3</v>
      </c>
      <c r="Q17">
        <v>6</v>
      </c>
      <c r="R17" s="27" t="s">
        <v>4</v>
      </c>
      <c r="S17" s="26" t="s">
        <v>27</v>
      </c>
      <c r="T17" s="27" t="s">
        <v>28</v>
      </c>
      <c r="U17" s="28">
        <v>4.8500000000000001E-2</v>
      </c>
      <c r="V17" s="30">
        <v>1.2570000000000001E-3</v>
      </c>
      <c r="W17" s="28">
        <f t="shared" si="2"/>
        <v>38.583929992044546</v>
      </c>
      <c r="Y17" s="48">
        <v>3</v>
      </c>
      <c r="Z17" s="48">
        <v>6</v>
      </c>
      <c r="AA17" s="49" t="s">
        <v>45</v>
      </c>
      <c r="AB17" s="49" t="s">
        <v>27</v>
      </c>
      <c r="AC17" s="49" t="s">
        <v>25</v>
      </c>
      <c r="AD17" s="50">
        <v>0.27050000000000002</v>
      </c>
      <c r="AE17" s="51">
        <v>6.25E-2</v>
      </c>
      <c r="AF17" s="50">
        <f t="shared" si="3"/>
        <v>4.3280000000000003</v>
      </c>
      <c r="AG17" s="48"/>
      <c r="AH17" s="55">
        <f>(AVERAGE(W17,W15))+AF17</f>
        <v>30.262765314240252</v>
      </c>
    </row>
    <row r="18" spans="1:34">
      <c r="A18" s="26">
        <v>8</v>
      </c>
      <c r="B18">
        <v>3</v>
      </c>
      <c r="C18">
        <v>6</v>
      </c>
      <c r="D18" s="26" t="s">
        <v>4</v>
      </c>
      <c r="E18" s="26" t="s">
        <v>26</v>
      </c>
      <c r="F18" s="27" t="s">
        <v>28</v>
      </c>
      <c r="G18" s="28">
        <v>0.16070000000000001</v>
      </c>
      <c r="H18" s="30">
        <v>1.2570000000000001E-3</v>
      </c>
      <c r="I18" s="28">
        <f t="shared" si="0"/>
        <v>127.84407319013525</v>
      </c>
      <c r="J18" s="89">
        <v>45.748429999999999</v>
      </c>
      <c r="K18" s="89">
        <v>1.6822159999999999</v>
      </c>
      <c r="L18" s="90">
        <f t="shared" si="1"/>
        <v>27.195336389619406</v>
      </c>
      <c r="P18">
        <v>3</v>
      </c>
      <c r="Q18">
        <v>6</v>
      </c>
      <c r="R18" s="26" t="s">
        <v>4</v>
      </c>
      <c r="S18" s="26" t="s">
        <v>26</v>
      </c>
      <c r="T18" s="27" t="s">
        <v>28</v>
      </c>
      <c r="U18" s="28">
        <v>0.16070000000000001</v>
      </c>
      <c r="V18" s="30">
        <v>1.2570000000000001E-3</v>
      </c>
      <c r="W18" s="28">
        <f t="shared" si="2"/>
        <v>127.84407319013525</v>
      </c>
      <c r="Y18" s="48">
        <v>3</v>
      </c>
      <c r="Z18" s="48">
        <v>6</v>
      </c>
      <c r="AA18" s="49" t="s">
        <v>45</v>
      </c>
      <c r="AB18" s="49" t="s">
        <v>26</v>
      </c>
      <c r="AC18" s="49" t="s">
        <v>25</v>
      </c>
      <c r="AD18" s="50">
        <v>1.2581</v>
      </c>
      <c r="AE18" s="51">
        <v>6.25E-2</v>
      </c>
      <c r="AF18" s="50">
        <f t="shared" si="3"/>
        <v>20.1296</v>
      </c>
      <c r="AG18" s="48"/>
      <c r="AH18" s="55">
        <f>(AVERAGE(W18,W16)+AF18)</f>
        <v>119.97049101034209</v>
      </c>
    </row>
    <row r="19" spans="1:34">
      <c r="A19" s="26">
        <v>9</v>
      </c>
      <c r="B19">
        <v>3</v>
      </c>
      <c r="C19">
        <v>8</v>
      </c>
      <c r="D19" s="26" t="s">
        <v>3</v>
      </c>
      <c r="E19" s="26" t="s">
        <v>27</v>
      </c>
      <c r="F19" s="27" t="s">
        <v>28</v>
      </c>
      <c r="G19" s="28">
        <v>9.4999999999999998E-3</v>
      </c>
      <c r="H19" s="30">
        <v>1.2570000000000001E-3</v>
      </c>
      <c r="I19" s="28">
        <f t="shared" si="0"/>
        <v>7.5576770087509937</v>
      </c>
      <c r="J19" s="89">
        <v>41.300649999999997</v>
      </c>
      <c r="K19" s="89">
        <v>1.6349039999999999</v>
      </c>
      <c r="L19" s="90">
        <f t="shared" si="1"/>
        <v>25.261819654242696</v>
      </c>
      <c r="P19">
        <v>3</v>
      </c>
      <c r="Q19">
        <v>8</v>
      </c>
      <c r="R19" s="26" t="s">
        <v>3</v>
      </c>
      <c r="S19" s="26" t="s">
        <v>27</v>
      </c>
      <c r="T19" s="27" t="s">
        <v>28</v>
      </c>
      <c r="U19" s="28">
        <v>9.4999999999999998E-3</v>
      </c>
      <c r="V19" s="30">
        <v>1.2570000000000001E-3</v>
      </c>
      <c r="W19" s="28">
        <f t="shared" si="2"/>
        <v>7.5576770087509937</v>
      </c>
      <c r="Y19" s="22">
        <v>3</v>
      </c>
      <c r="Z19" s="22">
        <v>8</v>
      </c>
      <c r="AA19" s="27" t="s">
        <v>3</v>
      </c>
      <c r="AB19" s="27" t="s">
        <v>27</v>
      </c>
      <c r="AC19" s="27" t="s">
        <v>25</v>
      </c>
      <c r="AD19" s="29">
        <v>5.0500000000000003E-2</v>
      </c>
      <c r="AE19" s="30">
        <v>3.125E-2</v>
      </c>
      <c r="AF19" s="28">
        <f t="shared" si="3"/>
        <v>1.6160000000000001</v>
      </c>
      <c r="AH19" s="52">
        <f t="shared" ref="AH19:AH60" si="5">(W19+AF19)</f>
        <v>9.1736770087509942</v>
      </c>
    </row>
    <row r="20" spans="1:34">
      <c r="A20" s="26">
        <v>10</v>
      </c>
      <c r="B20">
        <v>3</v>
      </c>
      <c r="C20">
        <v>8</v>
      </c>
      <c r="D20" s="26" t="s">
        <v>3</v>
      </c>
      <c r="E20" s="26" t="s">
        <v>26</v>
      </c>
      <c r="F20" s="27" t="s">
        <v>28</v>
      </c>
      <c r="G20" s="28">
        <v>0.1139</v>
      </c>
      <c r="H20" s="30">
        <v>1.2570000000000001E-3</v>
      </c>
      <c r="I20" s="28">
        <f t="shared" si="0"/>
        <v>90.612569610182973</v>
      </c>
      <c r="J20" s="89">
        <v>41.95684</v>
      </c>
      <c r="K20" s="89">
        <v>2.2729349999999999</v>
      </c>
      <c r="L20" s="90">
        <f t="shared" si="1"/>
        <v>18.459322417931002</v>
      </c>
      <c r="P20">
        <v>3</v>
      </c>
      <c r="Q20">
        <v>8</v>
      </c>
      <c r="R20" s="26" t="s">
        <v>3</v>
      </c>
      <c r="S20" s="26" t="s">
        <v>26</v>
      </c>
      <c r="T20" s="27" t="s">
        <v>28</v>
      </c>
      <c r="U20" s="28">
        <v>0.1139</v>
      </c>
      <c r="V20" s="30">
        <v>1.2570000000000001E-3</v>
      </c>
      <c r="W20" s="28">
        <f t="shared" si="2"/>
        <v>90.612569610182973</v>
      </c>
      <c r="Y20" s="22">
        <v>3</v>
      </c>
      <c r="Z20" s="22">
        <v>8</v>
      </c>
      <c r="AA20" s="27" t="s">
        <v>3</v>
      </c>
      <c r="AB20" s="27" t="s">
        <v>26</v>
      </c>
      <c r="AC20" s="27" t="s">
        <v>25</v>
      </c>
      <c r="AD20" s="29">
        <v>0.19750000000000001</v>
      </c>
      <c r="AE20" s="30">
        <v>3.125E-2</v>
      </c>
      <c r="AF20" s="28">
        <f t="shared" si="3"/>
        <v>6.32</v>
      </c>
      <c r="AH20" s="52">
        <f t="shared" si="5"/>
        <v>96.932569610182981</v>
      </c>
    </row>
    <row r="21" spans="1:34">
      <c r="A21" s="26">
        <v>11</v>
      </c>
      <c r="B21">
        <v>3</v>
      </c>
      <c r="C21">
        <v>8</v>
      </c>
      <c r="D21" s="26" t="s">
        <v>4</v>
      </c>
      <c r="E21" s="26" t="s">
        <v>27</v>
      </c>
      <c r="F21" s="27" t="s">
        <v>28</v>
      </c>
      <c r="G21" s="28">
        <v>5.8400000000000001E-2</v>
      </c>
      <c r="H21" s="30">
        <v>1.2570000000000001E-3</v>
      </c>
      <c r="I21" s="28">
        <f t="shared" si="0"/>
        <v>46.459824980111371</v>
      </c>
      <c r="J21" s="89">
        <v>46.23733</v>
      </c>
      <c r="K21" s="89">
        <v>1.555577</v>
      </c>
      <c r="L21" s="90">
        <f t="shared" si="1"/>
        <v>29.723588096249816</v>
      </c>
      <c r="P21">
        <v>3</v>
      </c>
      <c r="Q21">
        <v>8</v>
      </c>
      <c r="R21" s="26" t="s">
        <v>4</v>
      </c>
      <c r="S21" s="26" t="s">
        <v>27</v>
      </c>
      <c r="T21" s="27" t="s">
        <v>28</v>
      </c>
      <c r="U21" s="28">
        <v>5.8400000000000001E-2</v>
      </c>
      <c r="V21" s="30">
        <v>1.2570000000000001E-3</v>
      </c>
      <c r="W21" s="28">
        <f t="shared" si="2"/>
        <v>46.459824980111371</v>
      </c>
      <c r="Y21">
        <v>3</v>
      </c>
      <c r="Z21">
        <v>8</v>
      </c>
      <c r="AA21" s="26" t="s">
        <v>4</v>
      </c>
      <c r="AB21" s="26" t="s">
        <v>27</v>
      </c>
      <c r="AC21" s="27" t="s">
        <v>25</v>
      </c>
      <c r="AD21" s="28">
        <v>0.1943</v>
      </c>
      <c r="AE21" s="30">
        <v>3.125E-2</v>
      </c>
      <c r="AF21" s="28">
        <f t="shared" si="3"/>
        <v>6.2176</v>
      </c>
      <c r="AH21" s="52">
        <f t="shared" si="5"/>
        <v>52.677424980111368</v>
      </c>
    </row>
    <row r="22" spans="1:34">
      <c r="A22" s="26">
        <v>12</v>
      </c>
      <c r="B22">
        <v>3</v>
      </c>
      <c r="C22">
        <v>8</v>
      </c>
      <c r="D22" s="26" t="s">
        <v>4</v>
      </c>
      <c r="E22" s="26" t="s">
        <v>26</v>
      </c>
      <c r="F22" s="27" t="s">
        <v>28</v>
      </c>
      <c r="G22" s="28">
        <v>0.30830000000000002</v>
      </c>
      <c r="H22" s="30">
        <v>1.2570000000000001E-3</v>
      </c>
      <c r="I22" s="28">
        <f t="shared" si="0"/>
        <v>245.26650755767702</v>
      </c>
      <c r="J22" s="89">
        <v>40.15578</v>
      </c>
      <c r="K22" s="89">
        <v>1.9019299999999999</v>
      </c>
      <c r="L22" s="90">
        <f t="shared" si="1"/>
        <v>21.113174512206022</v>
      </c>
      <c r="P22">
        <v>3</v>
      </c>
      <c r="Q22">
        <v>8</v>
      </c>
      <c r="R22" s="26" t="s">
        <v>4</v>
      </c>
      <c r="S22" s="26" t="s">
        <v>26</v>
      </c>
      <c r="T22" s="27" t="s">
        <v>28</v>
      </c>
      <c r="U22" s="28">
        <v>0.30830000000000002</v>
      </c>
      <c r="V22" s="30">
        <v>1.2570000000000001E-3</v>
      </c>
      <c r="W22" s="28">
        <f t="shared" si="2"/>
        <v>245.26650755767702</v>
      </c>
      <c r="Y22">
        <v>3</v>
      </c>
      <c r="Z22">
        <v>8</v>
      </c>
      <c r="AA22" s="26" t="s">
        <v>4</v>
      </c>
      <c r="AB22" s="26" t="s">
        <v>26</v>
      </c>
      <c r="AC22" s="27" t="s">
        <v>25</v>
      </c>
      <c r="AD22" s="28">
        <v>1.3631</v>
      </c>
      <c r="AE22" s="30">
        <v>3.125E-2</v>
      </c>
      <c r="AF22" s="28">
        <f t="shared" si="3"/>
        <v>43.619199999999999</v>
      </c>
      <c r="AH22" s="52">
        <f t="shared" si="5"/>
        <v>288.88570755767699</v>
      </c>
    </row>
    <row r="23" spans="1:34">
      <c r="A23" s="26">
        <v>13</v>
      </c>
      <c r="B23">
        <v>3</v>
      </c>
      <c r="C23">
        <v>9</v>
      </c>
      <c r="D23" s="26" t="s">
        <v>3</v>
      </c>
      <c r="E23" s="26" t="s">
        <v>27</v>
      </c>
      <c r="F23" s="27" t="s">
        <v>28</v>
      </c>
      <c r="G23" s="28">
        <v>3.6700000000000003E-2</v>
      </c>
      <c r="H23" s="30">
        <v>1.2570000000000001E-3</v>
      </c>
      <c r="I23" s="28">
        <f t="shared" si="0"/>
        <v>29.196499602227526</v>
      </c>
      <c r="J23" s="89">
        <v>45.998289999999997</v>
      </c>
      <c r="K23" s="89">
        <v>1.6266719999999999</v>
      </c>
      <c r="L23" s="90">
        <f t="shared" si="1"/>
        <v>28.277544581821044</v>
      </c>
      <c r="P23">
        <v>3</v>
      </c>
      <c r="Q23">
        <v>9</v>
      </c>
      <c r="R23" s="26" t="s">
        <v>3</v>
      </c>
      <c r="S23" s="26" t="s">
        <v>27</v>
      </c>
      <c r="T23" s="27" t="s">
        <v>28</v>
      </c>
      <c r="U23" s="28">
        <v>3.6700000000000003E-2</v>
      </c>
      <c r="V23" s="30">
        <v>1.2570000000000001E-3</v>
      </c>
      <c r="W23" s="28">
        <f t="shared" si="2"/>
        <v>29.196499602227526</v>
      </c>
      <c r="Y23">
        <v>3</v>
      </c>
      <c r="Z23">
        <v>9</v>
      </c>
      <c r="AA23" s="26" t="s">
        <v>3</v>
      </c>
      <c r="AB23" s="26" t="s">
        <v>27</v>
      </c>
      <c r="AC23" s="27" t="s">
        <v>25</v>
      </c>
      <c r="AD23" s="28">
        <v>4.7199999999999999E-2</v>
      </c>
      <c r="AE23" s="30">
        <v>3.125E-2</v>
      </c>
      <c r="AF23" s="28">
        <f t="shared" si="3"/>
        <v>1.5104</v>
      </c>
      <c r="AH23" s="52">
        <f t="shared" si="5"/>
        <v>30.706899602227526</v>
      </c>
    </row>
    <row r="24" spans="1:34">
      <c r="A24" s="26">
        <v>14</v>
      </c>
      <c r="B24">
        <v>3</v>
      </c>
      <c r="C24">
        <v>9</v>
      </c>
      <c r="D24" s="26" t="s">
        <v>3</v>
      </c>
      <c r="E24" s="26" t="s">
        <v>26</v>
      </c>
      <c r="F24" s="27" t="s">
        <v>28</v>
      </c>
      <c r="G24" s="28">
        <v>0.28689999999999999</v>
      </c>
      <c r="H24" s="30">
        <v>1.2570000000000001E-3</v>
      </c>
      <c r="I24" s="28">
        <f t="shared" si="0"/>
        <v>228.24184566427999</v>
      </c>
      <c r="J24" s="89">
        <v>45.960410000000003</v>
      </c>
      <c r="K24" s="89">
        <v>1.4507140000000001</v>
      </c>
      <c r="L24" s="90">
        <f t="shared" si="1"/>
        <v>31.68123420605302</v>
      </c>
      <c r="P24">
        <v>3</v>
      </c>
      <c r="Q24">
        <v>9</v>
      </c>
      <c r="R24" s="26" t="s">
        <v>3</v>
      </c>
      <c r="S24" s="26" t="s">
        <v>26</v>
      </c>
      <c r="T24" s="27" t="s">
        <v>28</v>
      </c>
      <c r="U24" s="28">
        <v>0.28689999999999999</v>
      </c>
      <c r="V24" s="30">
        <v>1.2570000000000001E-3</v>
      </c>
      <c r="W24" s="28">
        <f t="shared" si="2"/>
        <v>228.24184566427999</v>
      </c>
      <c r="Y24">
        <v>3</v>
      </c>
      <c r="Z24">
        <v>9</v>
      </c>
      <c r="AA24" s="26" t="s">
        <v>3</v>
      </c>
      <c r="AB24" s="26" t="s">
        <v>26</v>
      </c>
      <c r="AC24" s="27" t="s">
        <v>25</v>
      </c>
      <c r="AD24" s="28">
        <v>0.86890000000000001</v>
      </c>
      <c r="AE24" s="30">
        <v>3.125E-2</v>
      </c>
      <c r="AF24" s="28">
        <f t="shared" si="3"/>
        <v>27.8048</v>
      </c>
      <c r="AH24" s="52">
        <f t="shared" si="5"/>
        <v>256.04664566427999</v>
      </c>
    </row>
    <row r="25" spans="1:34">
      <c r="A25" s="26">
        <v>15</v>
      </c>
      <c r="B25">
        <v>3</v>
      </c>
      <c r="C25">
        <v>9</v>
      </c>
      <c r="D25" s="26" t="s">
        <v>4</v>
      </c>
      <c r="E25" s="26" t="s">
        <v>27</v>
      </c>
      <c r="F25" s="27" t="s">
        <v>28</v>
      </c>
      <c r="G25" s="28">
        <v>7.1000000000000004E-3</v>
      </c>
      <c r="H25" s="30">
        <v>1.2570000000000001E-3</v>
      </c>
      <c r="I25" s="28">
        <f t="shared" si="0"/>
        <v>5.6483691328560059</v>
      </c>
      <c r="J25" s="89">
        <v>40.04842</v>
      </c>
      <c r="K25" s="89">
        <v>1.1186510000000001</v>
      </c>
      <c r="L25" s="90">
        <f t="shared" si="1"/>
        <v>35.800638447558711</v>
      </c>
      <c r="P25">
        <v>3</v>
      </c>
      <c r="Q25">
        <v>9</v>
      </c>
      <c r="R25" s="26" t="s">
        <v>4</v>
      </c>
      <c r="S25" s="26" t="s">
        <v>27</v>
      </c>
      <c r="T25" s="27" t="s">
        <v>28</v>
      </c>
      <c r="U25" s="28">
        <v>7.1000000000000004E-3</v>
      </c>
      <c r="V25" s="30">
        <v>1.2570000000000001E-3</v>
      </c>
      <c r="W25" s="28">
        <f t="shared" si="2"/>
        <v>5.6483691328560059</v>
      </c>
      <c r="Y25">
        <v>3</v>
      </c>
      <c r="Z25">
        <v>9</v>
      </c>
      <c r="AA25" s="26" t="s">
        <v>4</v>
      </c>
      <c r="AB25" s="26" t="s">
        <v>27</v>
      </c>
      <c r="AC25" s="27" t="s">
        <v>25</v>
      </c>
      <c r="AD25" s="28">
        <v>0.159</v>
      </c>
      <c r="AE25" s="30">
        <v>3.125E-2</v>
      </c>
      <c r="AF25" s="28">
        <f t="shared" si="3"/>
        <v>5.0880000000000001</v>
      </c>
      <c r="AH25" s="52">
        <f t="shared" si="5"/>
        <v>10.736369132856005</v>
      </c>
    </row>
    <row r="26" spans="1:34">
      <c r="A26" s="26">
        <v>16</v>
      </c>
      <c r="B26">
        <v>3</v>
      </c>
      <c r="C26">
        <v>9</v>
      </c>
      <c r="D26" s="26" t="s">
        <v>4</v>
      </c>
      <c r="E26" s="26" t="s">
        <v>26</v>
      </c>
      <c r="F26" s="27" t="s">
        <v>28</v>
      </c>
      <c r="G26" s="28">
        <v>6.7199999999999996E-2</v>
      </c>
      <c r="H26" s="30">
        <v>1.2570000000000001E-3</v>
      </c>
      <c r="I26" s="28">
        <f t="shared" si="0"/>
        <v>53.46062052505966</v>
      </c>
      <c r="J26" s="89">
        <v>45.436979999999998</v>
      </c>
      <c r="K26" s="89">
        <v>0.98284640000000001</v>
      </c>
      <c r="L26" s="90">
        <f t="shared" si="1"/>
        <v>46.22999076966655</v>
      </c>
      <c r="P26">
        <v>3</v>
      </c>
      <c r="Q26">
        <v>9</v>
      </c>
      <c r="R26" s="26" t="s">
        <v>4</v>
      </c>
      <c r="S26" s="26" t="s">
        <v>26</v>
      </c>
      <c r="T26" s="27" t="s">
        <v>28</v>
      </c>
      <c r="U26" s="28">
        <v>6.7199999999999996E-2</v>
      </c>
      <c r="V26" s="30">
        <v>1.2570000000000001E-3</v>
      </c>
      <c r="W26" s="28">
        <f t="shared" si="2"/>
        <v>53.46062052505966</v>
      </c>
      <c r="Y26">
        <v>3</v>
      </c>
      <c r="Z26">
        <v>9</v>
      </c>
      <c r="AA26" s="26" t="s">
        <v>4</v>
      </c>
      <c r="AB26" s="26" t="s">
        <v>26</v>
      </c>
      <c r="AC26" s="27" t="s">
        <v>25</v>
      </c>
      <c r="AD26" s="28">
        <v>1.5328999999999999</v>
      </c>
      <c r="AE26" s="30">
        <v>3.125E-2</v>
      </c>
      <c r="AF26" s="28">
        <f t="shared" si="3"/>
        <v>49.052799999999998</v>
      </c>
      <c r="AH26" s="52">
        <f t="shared" si="5"/>
        <v>102.51342052505966</v>
      </c>
    </row>
    <row r="27" spans="1:34">
      <c r="A27" s="26">
        <v>17</v>
      </c>
      <c r="B27" s="22">
        <v>3</v>
      </c>
      <c r="C27" s="22">
        <v>10</v>
      </c>
      <c r="D27" s="27" t="s">
        <v>3</v>
      </c>
      <c r="E27" s="27" t="s">
        <v>27</v>
      </c>
      <c r="F27" s="27" t="s">
        <v>28</v>
      </c>
      <c r="G27" s="29">
        <v>0.1159</v>
      </c>
      <c r="H27" s="30">
        <v>1.2570000000000001E-3</v>
      </c>
      <c r="I27" s="28">
        <f t="shared" si="0"/>
        <v>92.203659506762122</v>
      </c>
      <c r="J27" s="89">
        <v>45.067709999999998</v>
      </c>
      <c r="K27" s="89">
        <v>1.402714</v>
      </c>
      <c r="L27" s="90">
        <f t="shared" si="1"/>
        <v>32.128937188906647</v>
      </c>
      <c r="P27" s="22">
        <v>3</v>
      </c>
      <c r="Q27" s="22">
        <v>10</v>
      </c>
      <c r="R27" s="27" t="s">
        <v>3</v>
      </c>
      <c r="S27" s="27" t="s">
        <v>27</v>
      </c>
      <c r="T27" s="27" t="s">
        <v>28</v>
      </c>
      <c r="U27" s="29">
        <v>0.1159</v>
      </c>
      <c r="V27" s="30">
        <v>1.2570000000000001E-3</v>
      </c>
      <c r="W27" s="28">
        <f t="shared" si="2"/>
        <v>92.203659506762122</v>
      </c>
      <c r="Y27">
        <v>3</v>
      </c>
      <c r="Z27">
        <v>10</v>
      </c>
      <c r="AA27" s="26" t="s">
        <v>3</v>
      </c>
      <c r="AB27" s="26" t="s">
        <v>27</v>
      </c>
      <c r="AC27" s="27" t="s">
        <v>25</v>
      </c>
      <c r="AD27" s="28">
        <v>0.11210000000000001</v>
      </c>
      <c r="AE27" s="30">
        <v>3.125E-2</v>
      </c>
      <c r="AF27" s="28">
        <f t="shared" si="3"/>
        <v>3.5872000000000002</v>
      </c>
      <c r="AH27" s="52">
        <f t="shared" si="5"/>
        <v>95.790859506762118</v>
      </c>
    </row>
    <row r="28" spans="1:34">
      <c r="A28" s="26">
        <v>18</v>
      </c>
      <c r="B28" s="22">
        <v>3</v>
      </c>
      <c r="C28" s="22">
        <v>10</v>
      </c>
      <c r="D28" s="27" t="s">
        <v>3</v>
      </c>
      <c r="E28" s="27" t="s">
        <v>26</v>
      </c>
      <c r="F28" s="27" t="s">
        <v>28</v>
      </c>
      <c r="G28" s="29">
        <v>9.7799999999999998E-2</v>
      </c>
      <c r="H28" s="30">
        <v>1.2570000000000001E-3</v>
      </c>
      <c r="I28" s="28">
        <f t="shared" si="0"/>
        <v>77.804295942720756</v>
      </c>
      <c r="J28" s="89">
        <v>44.909610000000001</v>
      </c>
      <c r="K28" s="89">
        <v>1.6687320000000001</v>
      </c>
      <c r="L28" s="90">
        <f t="shared" si="1"/>
        <v>26.912416133926836</v>
      </c>
      <c r="P28" s="22">
        <v>3</v>
      </c>
      <c r="Q28" s="22">
        <v>10</v>
      </c>
      <c r="R28" s="27" t="s">
        <v>3</v>
      </c>
      <c r="S28" s="27" t="s">
        <v>26</v>
      </c>
      <c r="T28" s="27" t="s">
        <v>28</v>
      </c>
      <c r="U28" s="29">
        <v>9.7799999999999998E-2</v>
      </c>
      <c r="V28" s="30">
        <v>1.2570000000000001E-3</v>
      </c>
      <c r="W28" s="28">
        <f t="shared" si="2"/>
        <v>77.804295942720756</v>
      </c>
      <c r="Y28">
        <v>3</v>
      </c>
      <c r="Z28">
        <v>10</v>
      </c>
      <c r="AA28" s="26" t="s">
        <v>3</v>
      </c>
      <c r="AB28" s="26" t="s">
        <v>26</v>
      </c>
      <c r="AC28" s="27" t="s">
        <v>25</v>
      </c>
      <c r="AD28" s="28">
        <v>1.2362</v>
      </c>
      <c r="AE28" s="30">
        <v>3.125E-2</v>
      </c>
      <c r="AF28" s="28">
        <f t="shared" si="3"/>
        <v>39.558399999999999</v>
      </c>
      <c r="AH28" s="52">
        <f t="shared" si="5"/>
        <v>117.36269594272076</v>
      </c>
    </row>
    <row r="29" spans="1:34">
      <c r="A29" s="26">
        <v>19</v>
      </c>
      <c r="B29" s="22">
        <v>3</v>
      </c>
      <c r="C29" s="22">
        <v>10</v>
      </c>
      <c r="D29" s="27" t="s">
        <v>4</v>
      </c>
      <c r="E29" s="27" t="s">
        <v>27</v>
      </c>
      <c r="F29" s="27" t="s">
        <v>28</v>
      </c>
      <c r="G29" s="29">
        <v>2.8899999999999999E-2</v>
      </c>
      <c r="H29" s="30">
        <v>1.2570000000000001E-3</v>
      </c>
      <c r="I29" s="28">
        <f t="shared" si="0"/>
        <v>22.991249005568811</v>
      </c>
      <c r="J29" s="89">
        <v>42.097140000000003</v>
      </c>
      <c r="K29" s="89">
        <v>2.6372629999999999</v>
      </c>
      <c r="L29" s="90">
        <f t="shared" si="1"/>
        <v>15.962435297503513</v>
      </c>
      <c r="P29" s="22">
        <v>3</v>
      </c>
      <c r="Q29" s="22">
        <v>10</v>
      </c>
      <c r="R29" s="27" t="s">
        <v>4</v>
      </c>
      <c r="S29" s="27" t="s">
        <v>27</v>
      </c>
      <c r="T29" s="27" t="s">
        <v>28</v>
      </c>
      <c r="U29" s="29">
        <v>2.8899999999999999E-2</v>
      </c>
      <c r="V29" s="30">
        <v>1.2570000000000001E-3</v>
      </c>
      <c r="W29" s="28">
        <f t="shared" si="2"/>
        <v>22.991249005568811</v>
      </c>
      <c r="Y29">
        <v>3</v>
      </c>
      <c r="Z29">
        <v>10</v>
      </c>
      <c r="AA29" s="26" t="s">
        <v>4</v>
      </c>
      <c r="AB29" s="26" t="s">
        <v>27</v>
      </c>
      <c r="AC29" s="27" t="s">
        <v>25</v>
      </c>
      <c r="AD29" s="28">
        <v>0.14599999999999999</v>
      </c>
      <c r="AE29" s="30">
        <v>3.125E-2</v>
      </c>
      <c r="AF29" s="28">
        <f t="shared" si="3"/>
        <v>4.6719999999999997</v>
      </c>
      <c r="AH29" s="52">
        <f t="shared" si="5"/>
        <v>27.663249005568812</v>
      </c>
    </row>
    <row r="30" spans="1:34">
      <c r="A30" s="26">
        <v>20</v>
      </c>
      <c r="B30" s="22">
        <v>3</v>
      </c>
      <c r="C30" s="22">
        <v>10</v>
      </c>
      <c r="D30" s="27" t="s">
        <v>4</v>
      </c>
      <c r="E30" s="27" t="s">
        <v>26</v>
      </c>
      <c r="F30" s="27" t="s">
        <v>28</v>
      </c>
      <c r="G30" s="29">
        <v>0.1416</v>
      </c>
      <c r="H30" s="30">
        <v>1.2570000000000001E-3</v>
      </c>
      <c r="I30" s="28">
        <f t="shared" si="0"/>
        <v>112.64916467780429</v>
      </c>
      <c r="J30" s="89">
        <v>44.087479999999999</v>
      </c>
      <c r="K30" s="89">
        <v>1.088322</v>
      </c>
      <c r="L30" s="90">
        <f t="shared" si="1"/>
        <v>40.509591830359028</v>
      </c>
      <c r="P30" s="22">
        <v>3</v>
      </c>
      <c r="Q30" s="22">
        <v>10</v>
      </c>
      <c r="R30" s="27" t="s">
        <v>4</v>
      </c>
      <c r="S30" s="27" t="s">
        <v>26</v>
      </c>
      <c r="T30" s="27" t="s">
        <v>28</v>
      </c>
      <c r="U30" s="29">
        <v>0.1416</v>
      </c>
      <c r="V30" s="30">
        <v>1.2570000000000001E-3</v>
      </c>
      <c r="W30" s="28">
        <f t="shared" si="2"/>
        <v>112.64916467780429</v>
      </c>
      <c r="Y30">
        <v>3</v>
      </c>
      <c r="Z30">
        <v>10</v>
      </c>
      <c r="AA30" s="26" t="s">
        <v>4</v>
      </c>
      <c r="AB30" s="26" t="s">
        <v>26</v>
      </c>
      <c r="AC30" s="27" t="s">
        <v>25</v>
      </c>
      <c r="AD30" s="28">
        <v>1.0548</v>
      </c>
      <c r="AE30" s="30">
        <v>3.125E-2</v>
      </c>
      <c r="AF30" s="28">
        <f t="shared" si="3"/>
        <v>33.753599999999999</v>
      </c>
      <c r="AH30" s="52">
        <f t="shared" si="5"/>
        <v>146.4027646778043</v>
      </c>
    </row>
    <row r="31" spans="1:34">
      <c r="A31" s="26">
        <v>21</v>
      </c>
      <c r="B31" s="22">
        <v>3</v>
      </c>
      <c r="C31" s="22">
        <v>13</v>
      </c>
      <c r="D31" s="27" t="s">
        <v>3</v>
      </c>
      <c r="E31" s="27" t="s">
        <v>27</v>
      </c>
      <c r="F31" s="27" t="s">
        <v>28</v>
      </c>
      <c r="G31" s="29">
        <v>5.0099999999999999E-2</v>
      </c>
      <c r="H31" s="30">
        <v>1.2570000000000001E-3</v>
      </c>
      <c r="I31" s="28">
        <f t="shared" si="0"/>
        <v>39.856801909307869</v>
      </c>
      <c r="J31" s="89">
        <v>47.241199999999999</v>
      </c>
      <c r="K31" s="89">
        <v>0.99872870000000002</v>
      </c>
      <c r="L31" s="90">
        <f t="shared" si="1"/>
        <v>47.301334186150854</v>
      </c>
      <c r="P31" s="22">
        <v>3</v>
      </c>
      <c r="Q31" s="22">
        <v>13</v>
      </c>
      <c r="R31" s="27" t="s">
        <v>3</v>
      </c>
      <c r="S31" s="27" t="s">
        <v>27</v>
      </c>
      <c r="T31" s="27" t="s">
        <v>28</v>
      </c>
      <c r="U31" s="29">
        <v>5.0099999999999999E-2</v>
      </c>
      <c r="V31" s="30">
        <v>1.2570000000000001E-3</v>
      </c>
      <c r="W31" s="28">
        <f t="shared" si="2"/>
        <v>39.856801909307869</v>
      </c>
      <c r="Y31">
        <v>3</v>
      </c>
      <c r="Z31">
        <v>13</v>
      </c>
      <c r="AA31" s="26" t="s">
        <v>3</v>
      </c>
      <c r="AB31" s="26" t="s">
        <v>27</v>
      </c>
      <c r="AC31" s="27" t="s">
        <v>25</v>
      </c>
      <c r="AD31" s="28">
        <v>0.21179999999999999</v>
      </c>
      <c r="AE31" s="30">
        <v>3.125E-2</v>
      </c>
      <c r="AF31" s="28">
        <f t="shared" si="3"/>
        <v>6.7775999999999996</v>
      </c>
      <c r="AH31" s="52">
        <f t="shared" si="5"/>
        <v>46.634401909307869</v>
      </c>
    </row>
    <row r="32" spans="1:34">
      <c r="A32" s="26">
        <v>22</v>
      </c>
      <c r="B32" s="22">
        <v>3</v>
      </c>
      <c r="C32" s="22">
        <v>13</v>
      </c>
      <c r="D32" s="27" t="s">
        <v>3</v>
      </c>
      <c r="E32" s="27" t="s">
        <v>26</v>
      </c>
      <c r="F32" s="27" t="s">
        <v>28</v>
      </c>
      <c r="G32" s="29">
        <v>0.14560000000000001</v>
      </c>
      <c r="H32" s="30">
        <v>1.2570000000000001E-3</v>
      </c>
      <c r="I32" s="28">
        <f t="shared" si="0"/>
        <v>115.83134447096261</v>
      </c>
      <c r="J32" s="89">
        <v>46.917610000000003</v>
      </c>
      <c r="K32" s="89">
        <v>1.299029</v>
      </c>
      <c r="L32" s="90">
        <f t="shared" si="1"/>
        <v>36.117446184804194</v>
      </c>
      <c r="P32" s="22">
        <v>3</v>
      </c>
      <c r="Q32" s="22">
        <v>13</v>
      </c>
      <c r="R32" s="27" t="s">
        <v>3</v>
      </c>
      <c r="S32" s="27" t="s">
        <v>26</v>
      </c>
      <c r="T32" s="27" t="s">
        <v>28</v>
      </c>
      <c r="U32" s="29">
        <v>0.14560000000000001</v>
      </c>
      <c r="V32" s="30">
        <v>1.2570000000000001E-3</v>
      </c>
      <c r="W32" s="28">
        <f t="shared" si="2"/>
        <v>115.83134447096261</v>
      </c>
      <c r="Y32">
        <v>3</v>
      </c>
      <c r="Z32">
        <v>13</v>
      </c>
      <c r="AA32" s="26" t="s">
        <v>3</v>
      </c>
      <c r="AB32" s="26" t="s">
        <v>26</v>
      </c>
      <c r="AC32" s="27" t="s">
        <v>25</v>
      </c>
      <c r="AD32" s="28">
        <v>2.1989000000000001</v>
      </c>
      <c r="AE32" s="30">
        <v>3.125E-2</v>
      </c>
      <c r="AF32" s="28">
        <f t="shared" si="3"/>
        <v>70.364800000000002</v>
      </c>
      <c r="AH32" s="52">
        <f t="shared" si="5"/>
        <v>186.19614447096262</v>
      </c>
    </row>
    <row r="33" spans="1:34">
      <c r="A33" s="26">
        <v>23</v>
      </c>
      <c r="B33" s="22">
        <v>3</v>
      </c>
      <c r="C33" s="22">
        <v>13</v>
      </c>
      <c r="D33" s="27" t="s">
        <v>4</v>
      </c>
      <c r="E33" s="27" t="s">
        <v>27</v>
      </c>
      <c r="F33" s="27" t="s">
        <v>28</v>
      </c>
      <c r="G33" s="29">
        <v>2.87E-2</v>
      </c>
      <c r="H33" s="30">
        <v>1.2570000000000001E-3</v>
      </c>
      <c r="I33" s="28">
        <f t="shared" si="0"/>
        <v>22.832140015910898</v>
      </c>
      <c r="J33" s="89">
        <v>47.621920000000003</v>
      </c>
      <c r="K33" s="89">
        <v>1.4278599999999999</v>
      </c>
      <c r="L33" s="90">
        <f t="shared" si="1"/>
        <v>33.351953272729823</v>
      </c>
      <c r="P33" s="22">
        <v>3</v>
      </c>
      <c r="Q33" s="22">
        <v>13</v>
      </c>
      <c r="R33" s="27" t="s">
        <v>4</v>
      </c>
      <c r="S33" s="27" t="s">
        <v>27</v>
      </c>
      <c r="T33" s="27" t="s">
        <v>28</v>
      </c>
      <c r="U33" s="29">
        <v>2.87E-2</v>
      </c>
      <c r="V33" s="30">
        <v>1.2570000000000001E-3</v>
      </c>
      <c r="W33" s="28">
        <f t="shared" si="2"/>
        <v>22.832140015910898</v>
      </c>
      <c r="Y33">
        <v>3</v>
      </c>
      <c r="Z33">
        <v>13</v>
      </c>
      <c r="AA33" s="26" t="s">
        <v>4</v>
      </c>
      <c r="AB33" s="26" t="s">
        <v>27</v>
      </c>
      <c r="AC33" s="27" t="s">
        <v>25</v>
      </c>
      <c r="AD33" s="28">
        <v>7.4999999999999997E-2</v>
      </c>
      <c r="AE33" s="30">
        <v>3.125E-2</v>
      </c>
      <c r="AF33" s="28">
        <f t="shared" si="3"/>
        <v>2.4</v>
      </c>
      <c r="AH33" s="52">
        <f t="shared" si="5"/>
        <v>25.232140015910897</v>
      </c>
    </row>
    <row r="34" spans="1:34">
      <c r="A34" s="26">
        <v>24</v>
      </c>
      <c r="B34" s="22">
        <v>3</v>
      </c>
      <c r="C34" s="22">
        <v>13</v>
      </c>
      <c r="D34" s="27" t="s">
        <v>4</v>
      </c>
      <c r="E34" s="27" t="s">
        <v>26</v>
      </c>
      <c r="F34" s="27" t="s">
        <v>28</v>
      </c>
      <c r="G34" s="29">
        <v>9.7699999999999995E-2</v>
      </c>
      <c r="H34" s="30">
        <v>1.2570000000000001E-3</v>
      </c>
      <c r="I34" s="28">
        <f t="shared" si="0"/>
        <v>77.724741447891802</v>
      </c>
      <c r="J34" s="89">
        <v>47.46416</v>
      </c>
      <c r="K34" s="89">
        <v>2.2123949999999999</v>
      </c>
      <c r="L34" s="90">
        <f t="shared" si="1"/>
        <v>21.453745827485598</v>
      </c>
      <c r="P34" s="22">
        <v>3</v>
      </c>
      <c r="Q34" s="22">
        <v>13</v>
      </c>
      <c r="R34" s="27" t="s">
        <v>4</v>
      </c>
      <c r="S34" s="27" t="s">
        <v>26</v>
      </c>
      <c r="T34" s="27" t="s">
        <v>28</v>
      </c>
      <c r="U34" s="29">
        <v>9.7699999999999995E-2</v>
      </c>
      <c r="V34" s="30">
        <v>1.2570000000000001E-3</v>
      </c>
      <c r="W34" s="28">
        <f t="shared" si="2"/>
        <v>77.724741447891802</v>
      </c>
      <c r="Y34">
        <v>3</v>
      </c>
      <c r="Z34">
        <v>13</v>
      </c>
      <c r="AA34" s="26" t="s">
        <v>4</v>
      </c>
      <c r="AB34" s="26" t="s">
        <v>26</v>
      </c>
      <c r="AC34" s="27" t="s">
        <v>25</v>
      </c>
      <c r="AD34" s="28">
        <v>5.8400000000000001E-2</v>
      </c>
      <c r="AE34" s="30">
        <v>3.125E-2</v>
      </c>
      <c r="AF34" s="28">
        <f t="shared" si="3"/>
        <v>1.8688</v>
      </c>
      <c r="AH34" s="52">
        <f t="shared" si="5"/>
        <v>79.593541447891795</v>
      </c>
    </row>
    <row r="35" spans="1:34">
      <c r="A35" s="26">
        <v>25</v>
      </c>
      <c r="B35" s="22">
        <v>3</v>
      </c>
      <c r="C35" s="22">
        <v>15</v>
      </c>
      <c r="D35" s="27" t="s">
        <v>3</v>
      </c>
      <c r="E35" s="27" t="s">
        <v>27</v>
      </c>
      <c r="F35" s="27" t="s">
        <v>28</v>
      </c>
      <c r="G35" s="29">
        <v>5.1499999999999997E-2</v>
      </c>
      <c r="H35" s="30">
        <v>1.2570000000000001E-3</v>
      </c>
      <c r="I35" s="28">
        <f t="shared" si="0"/>
        <v>40.970564836913283</v>
      </c>
      <c r="J35" s="89">
        <v>47.508180000000003</v>
      </c>
      <c r="K35" s="89">
        <v>0.81964780000000004</v>
      </c>
      <c r="L35" s="90">
        <f t="shared" si="1"/>
        <v>57.96170013510681</v>
      </c>
      <c r="P35" s="22">
        <v>3</v>
      </c>
      <c r="Q35" s="22">
        <v>15</v>
      </c>
      <c r="R35" s="27" t="s">
        <v>3</v>
      </c>
      <c r="S35" s="27" t="s">
        <v>27</v>
      </c>
      <c r="T35" s="27" t="s">
        <v>28</v>
      </c>
      <c r="U35" s="29">
        <v>5.1499999999999997E-2</v>
      </c>
      <c r="V35" s="30">
        <v>1.2570000000000001E-3</v>
      </c>
      <c r="W35" s="28">
        <f t="shared" si="2"/>
        <v>40.970564836913283</v>
      </c>
      <c r="Y35">
        <v>3</v>
      </c>
      <c r="Z35" s="22">
        <v>15</v>
      </c>
      <c r="AA35" s="27" t="s">
        <v>3</v>
      </c>
      <c r="AB35" s="27" t="s">
        <v>27</v>
      </c>
      <c r="AC35" s="27" t="s">
        <v>25</v>
      </c>
      <c r="AD35" s="28">
        <v>0.42709999999999998</v>
      </c>
      <c r="AE35" s="30">
        <v>3.125E-2</v>
      </c>
      <c r="AF35" s="28">
        <f t="shared" si="3"/>
        <v>13.667199999999999</v>
      </c>
      <c r="AH35" s="52">
        <f t="shared" si="5"/>
        <v>54.637764836913284</v>
      </c>
    </row>
    <row r="36" spans="1:34">
      <c r="A36" s="26">
        <v>26</v>
      </c>
      <c r="B36" s="22">
        <v>3</v>
      </c>
      <c r="C36" s="22">
        <v>15</v>
      </c>
      <c r="D36" s="27" t="s">
        <v>3</v>
      </c>
      <c r="E36" s="27" t="s">
        <v>26</v>
      </c>
      <c r="F36" s="27" t="s">
        <v>28</v>
      </c>
      <c r="G36" s="29">
        <v>0.122</v>
      </c>
      <c r="H36" s="30">
        <v>1.2570000000000001E-3</v>
      </c>
      <c r="I36" s="28">
        <f t="shared" si="0"/>
        <v>97.056483691328552</v>
      </c>
      <c r="J36" s="89">
        <v>46.129300000000001</v>
      </c>
      <c r="K36" s="89">
        <v>1.1166830000000001</v>
      </c>
      <c r="L36" s="90">
        <f t="shared" si="1"/>
        <v>41.309216671159135</v>
      </c>
      <c r="P36" s="22">
        <v>3</v>
      </c>
      <c r="Q36" s="22">
        <v>15</v>
      </c>
      <c r="R36" s="27" t="s">
        <v>3</v>
      </c>
      <c r="S36" s="27" t="s">
        <v>26</v>
      </c>
      <c r="T36" s="27" t="s">
        <v>28</v>
      </c>
      <c r="U36" s="29">
        <v>0.122</v>
      </c>
      <c r="V36" s="30">
        <v>1.2570000000000001E-3</v>
      </c>
      <c r="W36" s="28">
        <f t="shared" si="2"/>
        <v>97.056483691328552</v>
      </c>
      <c r="Y36">
        <v>3</v>
      </c>
      <c r="Z36" s="22">
        <v>15</v>
      </c>
      <c r="AA36" s="27" t="s">
        <v>3</v>
      </c>
      <c r="AB36" s="27" t="s">
        <v>26</v>
      </c>
      <c r="AC36" s="27" t="s">
        <v>25</v>
      </c>
      <c r="AD36" s="28">
        <v>0.96850000000000003</v>
      </c>
      <c r="AE36" s="30">
        <v>3.125E-2</v>
      </c>
      <c r="AF36" s="28">
        <f t="shared" si="3"/>
        <v>30.992000000000001</v>
      </c>
      <c r="AH36" s="52">
        <f t="shared" si="5"/>
        <v>128.04848369132856</v>
      </c>
    </row>
    <row r="37" spans="1:34">
      <c r="A37" s="26">
        <v>27</v>
      </c>
      <c r="B37" s="22">
        <v>3</v>
      </c>
      <c r="C37" s="22">
        <v>15</v>
      </c>
      <c r="D37" s="27" t="s">
        <v>4</v>
      </c>
      <c r="E37" s="27" t="s">
        <v>27</v>
      </c>
      <c r="F37" s="27" t="s">
        <v>28</v>
      </c>
      <c r="G37" s="29">
        <v>4.6800000000000001E-2</v>
      </c>
      <c r="H37" s="30">
        <v>1.2570000000000001E-3</v>
      </c>
      <c r="I37" s="28">
        <f t="shared" si="0"/>
        <v>37.231503579952268</v>
      </c>
      <c r="J37" s="89">
        <v>46.68347</v>
      </c>
      <c r="K37" s="89">
        <v>0.90304340000000005</v>
      </c>
      <c r="L37" s="90">
        <f t="shared" si="1"/>
        <v>51.695710305839121</v>
      </c>
      <c r="P37" s="22">
        <v>3</v>
      </c>
      <c r="Q37" s="22">
        <v>15</v>
      </c>
      <c r="R37" s="27" t="s">
        <v>4</v>
      </c>
      <c r="S37" s="27" t="s">
        <v>27</v>
      </c>
      <c r="T37" s="27" t="s">
        <v>28</v>
      </c>
      <c r="U37" s="29">
        <v>4.6800000000000001E-2</v>
      </c>
      <c r="V37" s="30">
        <v>1.2570000000000001E-3</v>
      </c>
      <c r="W37" s="28">
        <f t="shared" si="2"/>
        <v>37.231503579952268</v>
      </c>
      <c r="Y37">
        <v>3</v>
      </c>
      <c r="Z37" s="22">
        <v>15</v>
      </c>
      <c r="AA37" s="27" t="s">
        <v>4</v>
      </c>
      <c r="AB37" s="27" t="s">
        <v>27</v>
      </c>
      <c r="AC37" s="27" t="s">
        <v>25</v>
      </c>
      <c r="AD37" s="28">
        <v>7.5200000000000003E-2</v>
      </c>
      <c r="AE37" s="30">
        <v>3.125E-2</v>
      </c>
      <c r="AF37" s="28">
        <f t="shared" si="3"/>
        <v>2.4064000000000001</v>
      </c>
      <c r="AH37" s="52">
        <f t="shared" si="5"/>
        <v>39.637903579952265</v>
      </c>
    </row>
    <row r="38" spans="1:34">
      <c r="A38" s="26">
        <v>28</v>
      </c>
      <c r="B38" s="22">
        <v>3</v>
      </c>
      <c r="C38" s="22">
        <v>15</v>
      </c>
      <c r="D38" s="27" t="s">
        <v>4</v>
      </c>
      <c r="E38" s="27" t="s">
        <v>26</v>
      </c>
      <c r="F38" s="27" t="s">
        <v>28</v>
      </c>
      <c r="G38" s="29">
        <v>0.193</v>
      </c>
      <c r="H38" s="30">
        <v>1.2570000000000001E-3</v>
      </c>
      <c r="I38" s="28">
        <f t="shared" si="0"/>
        <v>153.54017501988861</v>
      </c>
      <c r="J38" s="89">
        <v>46.114409999999999</v>
      </c>
      <c r="K38" s="89">
        <v>1.561167</v>
      </c>
      <c r="L38" s="90">
        <f t="shared" si="1"/>
        <v>29.538422218763273</v>
      </c>
      <c r="P38" s="22">
        <v>3</v>
      </c>
      <c r="Q38" s="22">
        <v>15</v>
      </c>
      <c r="R38" s="27" t="s">
        <v>4</v>
      </c>
      <c r="S38" s="27" t="s">
        <v>26</v>
      </c>
      <c r="T38" s="27" t="s">
        <v>28</v>
      </c>
      <c r="U38" s="29">
        <v>0.193</v>
      </c>
      <c r="V38" s="30">
        <v>1.2570000000000001E-3</v>
      </c>
      <c r="W38" s="28">
        <f t="shared" si="2"/>
        <v>153.54017501988861</v>
      </c>
      <c r="Y38">
        <v>3</v>
      </c>
      <c r="Z38" s="22">
        <v>15</v>
      </c>
      <c r="AA38" s="27" t="s">
        <v>4</v>
      </c>
      <c r="AB38" s="27" t="s">
        <v>26</v>
      </c>
      <c r="AC38" s="27" t="s">
        <v>25</v>
      </c>
      <c r="AD38" s="28">
        <v>2.9070999999999998</v>
      </c>
      <c r="AE38" s="30">
        <v>3.125E-2</v>
      </c>
      <c r="AF38" s="28">
        <f t="shared" si="3"/>
        <v>93.027199999999993</v>
      </c>
      <c r="AH38" s="52">
        <f t="shared" si="5"/>
        <v>246.5673750198886</v>
      </c>
    </row>
    <row r="39" spans="1:34">
      <c r="A39" s="26">
        <v>29</v>
      </c>
      <c r="B39" s="22">
        <v>3</v>
      </c>
      <c r="C39" s="22">
        <v>2</v>
      </c>
      <c r="D39" s="27" t="s">
        <v>3</v>
      </c>
      <c r="E39" s="27" t="s">
        <v>27</v>
      </c>
      <c r="F39" s="27" t="s">
        <v>25</v>
      </c>
      <c r="G39" s="29">
        <v>9.98E-2</v>
      </c>
      <c r="H39" s="30">
        <v>3.125E-2</v>
      </c>
      <c r="I39" s="28">
        <f t="shared" si="0"/>
        <v>3.1936</v>
      </c>
      <c r="J39" s="89">
        <v>47.618090000000002</v>
      </c>
      <c r="K39" s="89">
        <v>1.496097</v>
      </c>
      <c r="L39" s="90">
        <f t="shared" si="1"/>
        <v>31.828210336629244</v>
      </c>
      <c r="P39" s="22">
        <v>7</v>
      </c>
      <c r="Q39" s="22">
        <v>2</v>
      </c>
      <c r="R39" s="27" t="s">
        <v>3</v>
      </c>
      <c r="S39" s="27" t="s">
        <v>27</v>
      </c>
      <c r="T39" s="27" t="s">
        <v>28</v>
      </c>
      <c r="U39" s="29">
        <v>3.5000000000000003E-2</v>
      </c>
      <c r="V39" s="30">
        <v>1.2570000000000001E-3</v>
      </c>
      <c r="W39" s="28">
        <f t="shared" si="2"/>
        <v>27.844073190135244</v>
      </c>
      <c r="Y39">
        <v>7</v>
      </c>
      <c r="Z39">
        <v>2</v>
      </c>
      <c r="AA39" s="26" t="s">
        <v>3</v>
      </c>
      <c r="AB39" s="26" t="s">
        <v>27</v>
      </c>
      <c r="AC39" s="27" t="s">
        <v>25</v>
      </c>
      <c r="AD39" s="28">
        <v>0.5595</v>
      </c>
      <c r="AE39" s="30">
        <v>3.125E-2</v>
      </c>
      <c r="AF39" s="28">
        <f t="shared" si="3"/>
        <v>17.904</v>
      </c>
      <c r="AH39" s="52">
        <f t="shared" si="5"/>
        <v>45.748073190135244</v>
      </c>
    </row>
    <row r="40" spans="1:34">
      <c r="A40" s="26">
        <v>30</v>
      </c>
      <c r="B40" s="22">
        <v>3</v>
      </c>
      <c r="C40" s="22">
        <v>2</v>
      </c>
      <c r="D40" s="27" t="s">
        <v>3</v>
      </c>
      <c r="E40" s="27" t="s">
        <v>26</v>
      </c>
      <c r="F40" s="27" t="s">
        <v>25</v>
      </c>
      <c r="G40" s="29">
        <v>0.5726</v>
      </c>
      <c r="H40" s="30">
        <v>3.125E-2</v>
      </c>
      <c r="I40" s="28">
        <f t="shared" si="0"/>
        <v>18.3232</v>
      </c>
      <c r="J40" s="89">
        <v>47.79654</v>
      </c>
      <c r="K40" s="89">
        <v>2.1330309999999999</v>
      </c>
      <c r="L40" s="90">
        <f t="shared" si="1"/>
        <v>22.407803730934994</v>
      </c>
      <c r="P40" s="22">
        <v>7</v>
      </c>
      <c r="Q40" s="22">
        <v>2</v>
      </c>
      <c r="R40" s="27" t="s">
        <v>3</v>
      </c>
      <c r="S40" s="27" t="s">
        <v>26</v>
      </c>
      <c r="T40" s="27" t="s">
        <v>28</v>
      </c>
      <c r="U40" s="29">
        <v>0.1565</v>
      </c>
      <c r="V40" s="30">
        <v>1.2570000000000001E-3</v>
      </c>
      <c r="W40" s="28">
        <f t="shared" si="2"/>
        <v>124.502784407319</v>
      </c>
      <c r="Y40">
        <v>7</v>
      </c>
      <c r="Z40">
        <v>2</v>
      </c>
      <c r="AA40" s="26" t="s">
        <v>3</v>
      </c>
      <c r="AB40" s="26" t="s">
        <v>26</v>
      </c>
      <c r="AC40" s="27" t="s">
        <v>25</v>
      </c>
      <c r="AD40" s="28">
        <v>2.5804</v>
      </c>
      <c r="AE40" s="30">
        <v>3.125E-2</v>
      </c>
      <c r="AF40" s="28">
        <f t="shared" si="3"/>
        <v>82.572800000000001</v>
      </c>
      <c r="AH40" s="52">
        <f t="shared" si="5"/>
        <v>207.07558440731901</v>
      </c>
    </row>
    <row r="41" spans="1:34">
      <c r="A41" s="26">
        <v>31</v>
      </c>
      <c r="B41" s="22">
        <v>3</v>
      </c>
      <c r="C41" s="22">
        <v>2</v>
      </c>
      <c r="D41" s="27" t="s">
        <v>4</v>
      </c>
      <c r="E41" s="27" t="s">
        <v>27</v>
      </c>
      <c r="F41" s="27" t="s">
        <v>25</v>
      </c>
      <c r="G41" s="29">
        <v>0.157</v>
      </c>
      <c r="H41" s="30">
        <v>3.125E-2</v>
      </c>
      <c r="I41" s="28">
        <f t="shared" si="0"/>
        <v>5.024</v>
      </c>
      <c r="J41" s="89">
        <v>47.032580000000003</v>
      </c>
      <c r="K41" s="89">
        <v>1.396323</v>
      </c>
      <c r="L41" s="90">
        <f t="shared" si="1"/>
        <v>33.683166430689752</v>
      </c>
      <c r="P41" s="22">
        <v>7</v>
      </c>
      <c r="Q41" s="22">
        <v>2</v>
      </c>
      <c r="R41" s="27" t="s">
        <v>4</v>
      </c>
      <c r="S41" s="27" t="s">
        <v>27</v>
      </c>
      <c r="T41" s="27" t="s">
        <v>28</v>
      </c>
      <c r="U41" s="29">
        <v>2.4899999999999999E-2</v>
      </c>
      <c r="V41" s="30">
        <v>1.2570000000000001E-3</v>
      </c>
      <c r="W41" s="28">
        <f t="shared" si="2"/>
        <v>19.809069212410499</v>
      </c>
      <c r="Y41">
        <v>7</v>
      </c>
      <c r="Z41">
        <v>2</v>
      </c>
      <c r="AA41" s="26" t="s">
        <v>4</v>
      </c>
      <c r="AB41" s="26" t="s">
        <v>27</v>
      </c>
      <c r="AC41" s="27" t="s">
        <v>25</v>
      </c>
      <c r="AD41" s="28">
        <v>0.16789999999999999</v>
      </c>
      <c r="AE41" s="30">
        <v>3.125E-2</v>
      </c>
      <c r="AF41" s="28">
        <f t="shared" si="3"/>
        <v>5.3727999999999998</v>
      </c>
      <c r="AH41" s="52">
        <f t="shared" si="5"/>
        <v>25.181869212410497</v>
      </c>
    </row>
    <row r="42" spans="1:34">
      <c r="A42" s="26">
        <v>32</v>
      </c>
      <c r="B42" s="22">
        <v>3</v>
      </c>
      <c r="C42" s="22">
        <v>2</v>
      </c>
      <c r="D42" s="27" t="s">
        <v>4</v>
      </c>
      <c r="E42" s="27" t="s">
        <v>26</v>
      </c>
      <c r="F42" s="27" t="s">
        <v>25</v>
      </c>
      <c r="G42" s="29">
        <v>0.5927</v>
      </c>
      <c r="H42" s="30">
        <v>3.125E-2</v>
      </c>
      <c r="I42" s="28">
        <f t="shared" si="0"/>
        <v>18.9664</v>
      </c>
      <c r="J42" s="89">
        <v>47.099060000000001</v>
      </c>
      <c r="K42" s="89">
        <v>2.3435100000000002</v>
      </c>
      <c r="L42" s="90">
        <f t="shared" si="1"/>
        <v>20.097656933403314</v>
      </c>
      <c r="P42" s="22">
        <v>7</v>
      </c>
      <c r="Q42" s="22">
        <v>2</v>
      </c>
      <c r="R42" s="27" t="s">
        <v>4</v>
      </c>
      <c r="S42" s="27" t="s">
        <v>26</v>
      </c>
      <c r="T42" s="27" t="s">
        <v>28</v>
      </c>
      <c r="U42" s="29">
        <v>0.1726</v>
      </c>
      <c r="V42" s="30">
        <v>1.2570000000000001E-3</v>
      </c>
      <c r="W42" s="28">
        <f t="shared" si="2"/>
        <v>137.31105807478122</v>
      </c>
      <c r="Y42">
        <v>7</v>
      </c>
      <c r="Z42">
        <v>2</v>
      </c>
      <c r="AA42" s="26" t="s">
        <v>4</v>
      </c>
      <c r="AB42" s="26" t="s">
        <v>26</v>
      </c>
      <c r="AC42" s="27" t="s">
        <v>25</v>
      </c>
      <c r="AD42" s="28">
        <v>1.0242</v>
      </c>
      <c r="AE42" s="30">
        <v>3.125E-2</v>
      </c>
      <c r="AF42" s="28">
        <f t="shared" si="3"/>
        <v>32.7744</v>
      </c>
      <c r="AH42" s="52">
        <f t="shared" si="5"/>
        <v>170.08545807478123</v>
      </c>
    </row>
    <row r="43" spans="1:34">
      <c r="A43" s="26">
        <v>33</v>
      </c>
      <c r="B43" s="48">
        <v>3</v>
      </c>
      <c r="C43" s="48">
        <v>6</v>
      </c>
      <c r="D43" s="49" t="s">
        <v>45</v>
      </c>
      <c r="E43" s="49" t="s">
        <v>27</v>
      </c>
      <c r="F43" s="49" t="s">
        <v>25</v>
      </c>
      <c r="G43" s="50">
        <v>0.27050000000000002</v>
      </c>
      <c r="H43" s="51">
        <v>6.25E-2</v>
      </c>
      <c r="I43" s="50">
        <f t="shared" ref="I43:I44" si="6">(G43/H43)</f>
        <v>4.3280000000000003</v>
      </c>
      <c r="J43" s="91">
        <v>43.810209999999998</v>
      </c>
      <c r="K43" s="91">
        <v>2.7534160000000001</v>
      </c>
      <c r="L43" s="92">
        <f t="shared" si="1"/>
        <v>15.911220825331151</v>
      </c>
      <c r="M43" s="50"/>
      <c r="P43" s="22">
        <v>7</v>
      </c>
      <c r="Q43" s="22">
        <v>6</v>
      </c>
      <c r="R43" s="27" t="s">
        <v>3</v>
      </c>
      <c r="S43" s="27" t="s">
        <v>27</v>
      </c>
      <c r="T43" s="27" t="s">
        <v>28</v>
      </c>
      <c r="U43" s="29">
        <v>3.7499999999999999E-2</v>
      </c>
      <c r="V43" s="30">
        <v>1.2570000000000001E-3</v>
      </c>
      <c r="W43" s="28">
        <f t="shared" si="2"/>
        <v>29.832935560859184</v>
      </c>
      <c r="Y43">
        <v>7</v>
      </c>
      <c r="Z43">
        <v>6</v>
      </c>
      <c r="AA43" s="26" t="s">
        <v>3</v>
      </c>
      <c r="AB43" s="26" t="s">
        <v>27</v>
      </c>
      <c r="AC43" s="27" t="s">
        <v>25</v>
      </c>
      <c r="AD43" s="28">
        <v>0.48849999999999999</v>
      </c>
      <c r="AE43" s="30">
        <v>3.125E-2</v>
      </c>
      <c r="AF43" s="28">
        <f t="shared" si="3"/>
        <v>15.632</v>
      </c>
      <c r="AH43" s="52">
        <f t="shared" si="5"/>
        <v>45.464935560859182</v>
      </c>
    </row>
    <row r="44" spans="1:34">
      <c r="A44" s="26">
        <v>34</v>
      </c>
      <c r="B44" s="48">
        <v>3</v>
      </c>
      <c r="C44" s="48">
        <v>6</v>
      </c>
      <c r="D44" s="49" t="s">
        <v>45</v>
      </c>
      <c r="E44" s="49" t="s">
        <v>26</v>
      </c>
      <c r="F44" s="49" t="s">
        <v>25</v>
      </c>
      <c r="G44" s="50">
        <v>1.2581</v>
      </c>
      <c r="H44" s="51">
        <v>6.25E-2</v>
      </c>
      <c r="I44" s="50">
        <f t="shared" si="6"/>
        <v>20.1296</v>
      </c>
      <c r="J44" s="91">
        <v>48.627079999999999</v>
      </c>
      <c r="K44" s="91">
        <v>2.3890889999999998</v>
      </c>
      <c r="L44" s="92">
        <f t="shared" si="1"/>
        <v>20.353816873293546</v>
      </c>
      <c r="M44" s="50"/>
      <c r="P44" s="22">
        <v>7</v>
      </c>
      <c r="Q44" s="22">
        <v>6</v>
      </c>
      <c r="R44" s="27" t="s">
        <v>3</v>
      </c>
      <c r="S44" s="27" t="s">
        <v>26</v>
      </c>
      <c r="T44" s="27" t="s">
        <v>28</v>
      </c>
      <c r="U44" s="29">
        <v>0.17510000000000001</v>
      </c>
      <c r="V44" s="30">
        <v>1.2570000000000001E-3</v>
      </c>
      <c r="W44" s="28">
        <f t="shared" si="2"/>
        <v>139.29992044550517</v>
      </c>
      <c r="Y44">
        <v>7</v>
      </c>
      <c r="Z44">
        <v>6</v>
      </c>
      <c r="AA44" s="26" t="s">
        <v>3</v>
      </c>
      <c r="AB44" s="26" t="s">
        <v>26</v>
      </c>
      <c r="AC44" s="27" t="s">
        <v>25</v>
      </c>
      <c r="AD44" s="28">
        <v>1.8746</v>
      </c>
      <c r="AE44" s="30">
        <v>3.125E-2</v>
      </c>
      <c r="AF44" s="28">
        <f t="shared" si="3"/>
        <v>59.987200000000001</v>
      </c>
      <c r="AH44" s="52">
        <f t="shared" si="5"/>
        <v>199.28712044550517</v>
      </c>
    </row>
    <row r="45" spans="1:34">
      <c r="A45" s="26">
        <v>35</v>
      </c>
      <c r="B45" s="22">
        <v>3</v>
      </c>
      <c r="C45" s="22">
        <v>8</v>
      </c>
      <c r="D45" s="27" t="s">
        <v>3</v>
      </c>
      <c r="E45" s="27" t="s">
        <v>27</v>
      </c>
      <c r="F45" s="27" t="s">
        <v>25</v>
      </c>
      <c r="G45" s="29">
        <v>5.0500000000000003E-2</v>
      </c>
      <c r="H45" s="30">
        <v>3.125E-2</v>
      </c>
      <c r="I45" s="28">
        <f t="shared" ref="I45:I84" si="7">G:G/H:H</f>
        <v>1.6160000000000001</v>
      </c>
      <c r="J45" s="89">
        <v>47.849989999999998</v>
      </c>
      <c r="K45" s="89">
        <v>2.7038150000000001</v>
      </c>
      <c r="L45" s="90">
        <f t="shared" si="1"/>
        <v>17.697213011984918</v>
      </c>
      <c r="P45" s="22">
        <v>7</v>
      </c>
      <c r="Q45" s="22">
        <v>6</v>
      </c>
      <c r="R45" s="27" t="s">
        <v>4</v>
      </c>
      <c r="S45" s="27" t="s">
        <v>27</v>
      </c>
      <c r="T45" s="27" t="s">
        <v>28</v>
      </c>
      <c r="U45" s="29">
        <v>4.4900000000000002E-2</v>
      </c>
      <c r="V45" s="30">
        <v>1.2570000000000001E-3</v>
      </c>
      <c r="W45" s="28">
        <f t="shared" si="2"/>
        <v>35.719968178202066</v>
      </c>
      <c r="Y45">
        <v>7</v>
      </c>
      <c r="Z45">
        <v>6</v>
      </c>
      <c r="AA45" s="26" t="s">
        <v>4</v>
      </c>
      <c r="AB45" s="26" t="s">
        <v>27</v>
      </c>
      <c r="AC45" s="27" t="s">
        <v>25</v>
      </c>
      <c r="AD45" s="28">
        <v>0.1113</v>
      </c>
      <c r="AE45" s="30">
        <v>3.125E-2</v>
      </c>
      <c r="AF45" s="28">
        <f t="shared" si="3"/>
        <v>3.5615999999999999</v>
      </c>
      <c r="AH45" s="52">
        <f t="shared" si="5"/>
        <v>39.281568178202065</v>
      </c>
    </row>
    <row r="46" spans="1:34">
      <c r="A46" s="26">
        <v>36</v>
      </c>
      <c r="B46" s="22">
        <v>3</v>
      </c>
      <c r="C46" s="22">
        <v>8</v>
      </c>
      <c r="D46" s="27" t="s">
        <v>3</v>
      </c>
      <c r="E46" s="27" t="s">
        <v>26</v>
      </c>
      <c r="F46" s="27" t="s">
        <v>25</v>
      </c>
      <c r="G46" s="29">
        <v>0.19750000000000001</v>
      </c>
      <c r="H46" s="30">
        <v>3.125E-2</v>
      </c>
      <c r="I46" s="28">
        <f t="shared" si="7"/>
        <v>6.32</v>
      </c>
      <c r="J46" s="89">
        <v>45.075839999999999</v>
      </c>
      <c r="K46" s="89">
        <v>2.6298180000000002</v>
      </c>
      <c r="L46" s="90">
        <f t="shared" si="1"/>
        <v>17.140288795650495</v>
      </c>
      <c r="P46" s="22">
        <v>7</v>
      </c>
      <c r="Q46" s="22">
        <v>6</v>
      </c>
      <c r="R46" s="27" t="s">
        <v>4</v>
      </c>
      <c r="S46" s="27" t="s">
        <v>26</v>
      </c>
      <c r="T46" s="27" t="s">
        <v>28</v>
      </c>
      <c r="U46" s="29">
        <v>0.49330000000000002</v>
      </c>
      <c r="V46" s="30">
        <v>1.2570000000000001E-3</v>
      </c>
      <c r="W46" s="28">
        <f t="shared" si="2"/>
        <v>392.442322991249</v>
      </c>
      <c r="Y46">
        <v>7</v>
      </c>
      <c r="Z46">
        <v>6</v>
      </c>
      <c r="AA46" s="26" t="s">
        <v>4</v>
      </c>
      <c r="AB46" s="26" t="s">
        <v>26</v>
      </c>
      <c r="AC46" s="27" t="s">
        <v>25</v>
      </c>
      <c r="AD46" s="28">
        <v>1.7405999999999999</v>
      </c>
      <c r="AE46" s="30">
        <v>3.125E-2</v>
      </c>
      <c r="AF46" s="28">
        <f t="shared" si="3"/>
        <v>55.699199999999998</v>
      </c>
      <c r="AH46" s="52">
        <f t="shared" si="5"/>
        <v>448.14152299124902</v>
      </c>
    </row>
    <row r="47" spans="1:34">
      <c r="A47" s="26">
        <v>37</v>
      </c>
      <c r="B47">
        <v>3</v>
      </c>
      <c r="C47">
        <v>8</v>
      </c>
      <c r="D47" s="26" t="s">
        <v>4</v>
      </c>
      <c r="E47" s="26" t="s">
        <v>27</v>
      </c>
      <c r="F47" s="27" t="s">
        <v>25</v>
      </c>
      <c r="G47" s="28">
        <v>0.1943</v>
      </c>
      <c r="H47" s="30">
        <v>3.125E-2</v>
      </c>
      <c r="I47" s="28">
        <f t="shared" si="7"/>
        <v>6.2176</v>
      </c>
      <c r="J47" s="89">
        <v>47.861629999999998</v>
      </c>
      <c r="K47" s="89">
        <v>1.7181010000000001</v>
      </c>
      <c r="L47" s="90">
        <f t="shared" si="1"/>
        <v>27.857285456442895</v>
      </c>
      <c r="P47" s="22">
        <v>7</v>
      </c>
      <c r="Q47" s="22">
        <v>8</v>
      </c>
      <c r="R47" s="27" t="s">
        <v>3</v>
      </c>
      <c r="S47" s="27" t="s">
        <v>27</v>
      </c>
      <c r="T47" s="27" t="s">
        <v>28</v>
      </c>
      <c r="U47" s="29">
        <v>2.2200000000000001E-2</v>
      </c>
      <c r="V47" s="30">
        <v>1.2570000000000001E-3</v>
      </c>
      <c r="W47" s="28">
        <f t="shared" si="2"/>
        <v>17.661097852028639</v>
      </c>
      <c r="Y47" s="22">
        <v>7</v>
      </c>
      <c r="Z47" s="22">
        <v>8</v>
      </c>
      <c r="AA47" s="27" t="s">
        <v>3</v>
      </c>
      <c r="AB47" s="27" t="s">
        <v>27</v>
      </c>
      <c r="AC47" s="27" t="s">
        <v>25</v>
      </c>
      <c r="AD47" s="29">
        <v>0.21329999999999999</v>
      </c>
      <c r="AE47" s="30">
        <v>3.125E-2</v>
      </c>
      <c r="AF47" s="28">
        <f t="shared" si="3"/>
        <v>6.8255999999999997</v>
      </c>
      <c r="AH47" s="52">
        <f t="shared" si="5"/>
        <v>24.486697852028641</v>
      </c>
    </row>
    <row r="48" spans="1:34">
      <c r="A48" s="26">
        <v>38</v>
      </c>
      <c r="B48">
        <v>3</v>
      </c>
      <c r="C48">
        <v>8</v>
      </c>
      <c r="D48" s="26" t="s">
        <v>4</v>
      </c>
      <c r="E48" s="26" t="s">
        <v>26</v>
      </c>
      <c r="F48" s="27" t="s">
        <v>25</v>
      </c>
      <c r="G48" s="28">
        <v>1.3631</v>
      </c>
      <c r="H48" s="30">
        <v>3.125E-2</v>
      </c>
      <c r="I48" s="28">
        <f t="shared" si="7"/>
        <v>43.619199999999999</v>
      </c>
      <c r="J48" s="89">
        <v>45.845739999999999</v>
      </c>
      <c r="K48" s="89">
        <v>1.9019189999999999</v>
      </c>
      <c r="L48" s="90">
        <f t="shared" si="1"/>
        <v>24.104990801395854</v>
      </c>
      <c r="P48" s="22">
        <v>7</v>
      </c>
      <c r="Q48" s="22">
        <v>8</v>
      </c>
      <c r="R48" s="27" t="s">
        <v>3</v>
      </c>
      <c r="S48" s="27" t="s">
        <v>26</v>
      </c>
      <c r="T48" s="27" t="s">
        <v>28</v>
      </c>
      <c r="U48" s="29">
        <v>0.1074</v>
      </c>
      <c r="V48" s="30">
        <v>1.2570000000000001E-3</v>
      </c>
      <c r="W48" s="28">
        <f t="shared" si="2"/>
        <v>85.441527446300711</v>
      </c>
      <c r="Y48" s="22">
        <v>7</v>
      </c>
      <c r="Z48" s="22">
        <v>8</v>
      </c>
      <c r="AA48" s="27" t="s">
        <v>3</v>
      </c>
      <c r="AB48" s="27" t="s">
        <v>26</v>
      </c>
      <c r="AC48" s="27" t="s">
        <v>25</v>
      </c>
      <c r="AD48" s="29">
        <v>2.823</v>
      </c>
      <c r="AE48" s="30">
        <v>3.125E-2</v>
      </c>
      <c r="AF48" s="28">
        <f t="shared" si="3"/>
        <v>90.335999999999999</v>
      </c>
      <c r="AH48" s="52">
        <f t="shared" si="5"/>
        <v>175.77752744630072</v>
      </c>
    </row>
    <row r="49" spans="1:34">
      <c r="A49" s="26">
        <v>39</v>
      </c>
      <c r="B49">
        <v>3</v>
      </c>
      <c r="C49">
        <v>9</v>
      </c>
      <c r="D49" s="26" t="s">
        <v>3</v>
      </c>
      <c r="E49" s="26" t="s">
        <v>27</v>
      </c>
      <c r="F49" s="27" t="s">
        <v>25</v>
      </c>
      <c r="G49" s="28">
        <v>4.7199999999999999E-2</v>
      </c>
      <c r="H49" s="30">
        <v>3.125E-2</v>
      </c>
      <c r="I49" s="28">
        <f t="shared" si="7"/>
        <v>1.5104</v>
      </c>
      <c r="J49" s="89">
        <v>48.986370000000001</v>
      </c>
      <c r="K49" s="89">
        <v>2.1647980000000002</v>
      </c>
      <c r="L49" s="90">
        <f t="shared" si="1"/>
        <v>22.628610152078853</v>
      </c>
      <c r="P49" s="22">
        <v>7</v>
      </c>
      <c r="Q49" s="22">
        <v>8</v>
      </c>
      <c r="R49" s="27" t="s">
        <v>4</v>
      </c>
      <c r="S49" s="27" t="s">
        <v>27</v>
      </c>
      <c r="T49" s="27" t="s">
        <v>28</v>
      </c>
      <c r="U49" s="29">
        <v>9.1000000000000004E-3</v>
      </c>
      <c r="V49" s="30">
        <v>1.2570000000000001E-3</v>
      </c>
      <c r="W49" s="28">
        <f t="shared" si="2"/>
        <v>7.2394590294351628</v>
      </c>
      <c r="Y49" s="22">
        <v>7</v>
      </c>
      <c r="Z49" s="22">
        <v>8</v>
      </c>
      <c r="AA49" s="27" t="s">
        <v>4</v>
      </c>
      <c r="AB49" s="27" t="s">
        <v>27</v>
      </c>
      <c r="AC49" s="27" t="s">
        <v>25</v>
      </c>
      <c r="AD49" s="29">
        <v>4.8999999999999998E-3</v>
      </c>
      <c r="AE49" s="30">
        <v>3.125E-2</v>
      </c>
      <c r="AF49" s="28">
        <f t="shared" si="3"/>
        <v>0.15679999999999999</v>
      </c>
      <c r="AH49" s="52">
        <f t="shared" si="5"/>
        <v>7.3962590294351624</v>
      </c>
    </row>
    <row r="50" spans="1:34">
      <c r="A50" s="26">
        <v>40</v>
      </c>
      <c r="B50">
        <v>3</v>
      </c>
      <c r="C50">
        <v>9</v>
      </c>
      <c r="D50" s="26" t="s">
        <v>3</v>
      </c>
      <c r="E50" s="26" t="s">
        <v>26</v>
      </c>
      <c r="F50" s="27" t="s">
        <v>25</v>
      </c>
      <c r="G50" s="28">
        <v>0.86890000000000001</v>
      </c>
      <c r="H50" s="30">
        <v>3.125E-2</v>
      </c>
      <c r="I50" s="28">
        <f t="shared" si="7"/>
        <v>27.8048</v>
      </c>
      <c r="J50" s="89">
        <v>47.137830000000001</v>
      </c>
      <c r="K50" s="89">
        <v>2.059793</v>
      </c>
      <c r="L50" s="90">
        <f t="shared" si="1"/>
        <v>22.884741330803632</v>
      </c>
      <c r="P50" s="22">
        <v>7</v>
      </c>
      <c r="Q50" s="22">
        <v>8</v>
      </c>
      <c r="R50" s="27" t="s">
        <v>4</v>
      </c>
      <c r="S50" s="27" t="s">
        <v>26</v>
      </c>
      <c r="T50" s="27" t="s">
        <v>28</v>
      </c>
      <c r="U50" s="29">
        <v>0.15079999999999999</v>
      </c>
      <c r="V50" s="30">
        <v>1.2570000000000001E-3</v>
      </c>
      <c r="W50" s="28">
        <f t="shared" si="2"/>
        <v>119.9681782020684</v>
      </c>
      <c r="Y50" s="22">
        <v>7</v>
      </c>
      <c r="Z50" s="22">
        <v>8</v>
      </c>
      <c r="AA50" s="27" t="s">
        <v>4</v>
      </c>
      <c r="AB50" s="27" t="s">
        <v>26</v>
      </c>
      <c r="AC50" s="27" t="s">
        <v>25</v>
      </c>
      <c r="AD50" s="29">
        <v>1.1283000000000001</v>
      </c>
      <c r="AE50" s="30">
        <v>3.125E-2</v>
      </c>
      <c r="AF50" s="28">
        <f t="shared" si="3"/>
        <v>36.105600000000003</v>
      </c>
      <c r="AH50" s="52">
        <f t="shared" si="5"/>
        <v>156.07377820206841</v>
      </c>
    </row>
    <row r="51" spans="1:34">
      <c r="A51" s="26">
        <v>41</v>
      </c>
      <c r="B51">
        <v>3</v>
      </c>
      <c r="C51">
        <v>9</v>
      </c>
      <c r="D51" s="26" t="s">
        <v>4</v>
      </c>
      <c r="E51" s="26" t="s">
        <v>27</v>
      </c>
      <c r="F51" s="27" t="s">
        <v>25</v>
      </c>
      <c r="G51" s="28">
        <v>0.159</v>
      </c>
      <c r="H51" s="30">
        <v>3.125E-2</v>
      </c>
      <c r="I51" s="28">
        <f t="shared" si="7"/>
        <v>5.0880000000000001</v>
      </c>
      <c r="J51" s="52">
        <v>46.996617463535998</v>
      </c>
      <c r="K51" s="52">
        <v>1.4471897104649352</v>
      </c>
      <c r="L51" s="90">
        <f t="shared" si="1"/>
        <v>32.474399951639725</v>
      </c>
      <c r="P51" s="22">
        <v>7</v>
      </c>
      <c r="Q51" s="22">
        <v>10</v>
      </c>
      <c r="R51" s="27" t="s">
        <v>3</v>
      </c>
      <c r="S51" s="27" t="s">
        <v>27</v>
      </c>
      <c r="T51" s="27" t="s">
        <v>28</v>
      </c>
      <c r="U51" s="29">
        <v>2.87E-2</v>
      </c>
      <c r="V51" s="30">
        <v>1.2570000000000001E-3</v>
      </c>
      <c r="W51" s="28">
        <f t="shared" si="2"/>
        <v>22.832140015910898</v>
      </c>
      <c r="Y51">
        <v>7</v>
      </c>
      <c r="Z51">
        <v>10</v>
      </c>
      <c r="AA51" s="26" t="s">
        <v>3</v>
      </c>
      <c r="AB51" s="26" t="s">
        <v>27</v>
      </c>
      <c r="AC51" s="27" t="s">
        <v>25</v>
      </c>
      <c r="AD51" s="28">
        <v>0.18809999999999999</v>
      </c>
      <c r="AE51" s="30">
        <v>3.125E-2</v>
      </c>
      <c r="AF51" s="28">
        <f t="shared" si="3"/>
        <v>6.0191999999999997</v>
      </c>
      <c r="AH51" s="52">
        <f t="shared" si="5"/>
        <v>28.8513400159109</v>
      </c>
    </row>
    <row r="52" spans="1:34">
      <c r="A52" s="26">
        <v>42</v>
      </c>
      <c r="B52">
        <v>3</v>
      </c>
      <c r="C52">
        <v>9</v>
      </c>
      <c r="D52" s="26" t="s">
        <v>4</v>
      </c>
      <c r="E52" s="26" t="s">
        <v>26</v>
      </c>
      <c r="F52" s="27" t="s">
        <v>25</v>
      </c>
      <c r="G52" s="28">
        <v>1.5328999999999999</v>
      </c>
      <c r="H52" s="30">
        <v>3.125E-2</v>
      </c>
      <c r="I52" s="28">
        <f t="shared" si="7"/>
        <v>49.052799999999998</v>
      </c>
      <c r="P52" s="22">
        <v>7</v>
      </c>
      <c r="Q52" s="22">
        <v>10</v>
      </c>
      <c r="R52" s="27" t="s">
        <v>3</v>
      </c>
      <c r="S52" s="27" t="s">
        <v>26</v>
      </c>
      <c r="T52" s="27" t="s">
        <v>28</v>
      </c>
      <c r="U52" s="29">
        <v>0.1244</v>
      </c>
      <c r="V52" s="30">
        <v>1.2570000000000001E-3</v>
      </c>
      <c r="W52" s="28">
        <f t="shared" si="2"/>
        <v>98.965791567223533</v>
      </c>
      <c r="Y52">
        <v>7</v>
      </c>
      <c r="Z52">
        <v>10</v>
      </c>
      <c r="AA52" s="26" t="s">
        <v>3</v>
      </c>
      <c r="AB52" s="26" t="s">
        <v>26</v>
      </c>
      <c r="AC52" s="27" t="s">
        <v>25</v>
      </c>
      <c r="AD52" s="28">
        <v>2.1976</v>
      </c>
      <c r="AE52" s="30">
        <v>3.125E-2</v>
      </c>
      <c r="AF52" s="28">
        <f t="shared" si="3"/>
        <v>70.3232</v>
      </c>
      <c r="AH52" s="52">
        <f t="shared" si="5"/>
        <v>169.28899156722355</v>
      </c>
    </row>
    <row r="53" spans="1:34">
      <c r="A53" s="26">
        <v>43</v>
      </c>
      <c r="B53">
        <v>3</v>
      </c>
      <c r="C53">
        <v>10</v>
      </c>
      <c r="D53" s="26" t="s">
        <v>3</v>
      </c>
      <c r="E53" s="26" t="s">
        <v>27</v>
      </c>
      <c r="F53" s="27" t="s">
        <v>25</v>
      </c>
      <c r="G53" s="28">
        <v>0.11210000000000001</v>
      </c>
      <c r="H53" s="30">
        <v>3.125E-2</v>
      </c>
      <c r="I53" s="28">
        <f t="shared" si="7"/>
        <v>3.5872000000000002</v>
      </c>
      <c r="J53" s="52">
        <v>46.234511397856778</v>
      </c>
      <c r="K53" s="52">
        <v>1.5842938547372003</v>
      </c>
      <c r="L53" s="90">
        <f t="shared" si="1"/>
        <v>29.183040292437461</v>
      </c>
      <c r="P53" s="22">
        <v>7</v>
      </c>
      <c r="Q53" s="22">
        <v>10</v>
      </c>
      <c r="R53" s="27" t="s">
        <v>4</v>
      </c>
      <c r="S53" s="27" t="s">
        <v>27</v>
      </c>
      <c r="T53" s="27" t="s">
        <v>28</v>
      </c>
      <c r="U53" s="29">
        <v>2.8400000000000002E-2</v>
      </c>
      <c r="V53" s="30">
        <v>1.2570000000000001E-3</v>
      </c>
      <c r="W53" s="28">
        <f t="shared" si="2"/>
        <v>22.593476531424024</v>
      </c>
      <c r="Y53">
        <v>7</v>
      </c>
      <c r="Z53">
        <v>10</v>
      </c>
      <c r="AA53" s="26" t="s">
        <v>4</v>
      </c>
      <c r="AB53" s="26" t="s">
        <v>27</v>
      </c>
      <c r="AC53" s="27" t="s">
        <v>25</v>
      </c>
      <c r="AD53" s="28">
        <v>0.1192</v>
      </c>
      <c r="AE53" s="30">
        <v>3.125E-2</v>
      </c>
      <c r="AF53" s="28">
        <f t="shared" si="3"/>
        <v>3.8144</v>
      </c>
      <c r="AH53" s="52">
        <f t="shared" si="5"/>
        <v>26.407876531424023</v>
      </c>
    </row>
    <row r="54" spans="1:34">
      <c r="A54" s="26">
        <v>44</v>
      </c>
      <c r="B54">
        <v>3</v>
      </c>
      <c r="C54">
        <v>10</v>
      </c>
      <c r="D54" s="26" t="s">
        <v>3</v>
      </c>
      <c r="E54" s="26" t="s">
        <v>26</v>
      </c>
      <c r="F54" s="27" t="s">
        <v>25</v>
      </c>
      <c r="G54" s="28">
        <v>1.2362</v>
      </c>
      <c r="H54" s="30">
        <v>3.125E-2</v>
      </c>
      <c r="I54" s="28">
        <f t="shared" si="7"/>
        <v>39.558399999999999</v>
      </c>
      <c r="J54" s="52">
        <v>44.355280931943994</v>
      </c>
      <c r="K54" s="52">
        <v>2.0336235786388794</v>
      </c>
      <c r="L54" s="90">
        <f t="shared" si="1"/>
        <v>21.810959214797922</v>
      </c>
      <c r="P54" s="22">
        <v>7</v>
      </c>
      <c r="Q54" s="22">
        <v>10</v>
      </c>
      <c r="R54" s="27" t="s">
        <v>4</v>
      </c>
      <c r="S54" s="27" t="s">
        <v>26</v>
      </c>
      <c r="T54" s="27" t="s">
        <v>28</v>
      </c>
      <c r="U54" s="29">
        <v>0.21290000000000001</v>
      </c>
      <c r="V54" s="30">
        <v>1.2570000000000001E-3</v>
      </c>
      <c r="W54" s="28">
        <f t="shared" si="2"/>
        <v>169.37151949085123</v>
      </c>
      <c r="Y54">
        <v>7</v>
      </c>
      <c r="Z54">
        <v>10</v>
      </c>
      <c r="AA54" s="26" t="s">
        <v>4</v>
      </c>
      <c r="AB54" s="26" t="s">
        <v>26</v>
      </c>
      <c r="AC54" s="27" t="s">
        <v>25</v>
      </c>
      <c r="AD54" s="28">
        <v>0.8155</v>
      </c>
      <c r="AE54" s="30">
        <v>3.125E-2</v>
      </c>
      <c r="AF54" s="28">
        <f t="shared" si="3"/>
        <v>26.096</v>
      </c>
      <c r="AH54" s="52">
        <f t="shared" si="5"/>
        <v>195.46751949085123</v>
      </c>
    </row>
    <row r="55" spans="1:34">
      <c r="A55" s="26">
        <v>45</v>
      </c>
      <c r="B55">
        <v>3</v>
      </c>
      <c r="C55">
        <v>10</v>
      </c>
      <c r="D55" s="26" t="s">
        <v>4</v>
      </c>
      <c r="E55" s="26" t="s">
        <v>27</v>
      </c>
      <c r="F55" s="27" t="s">
        <v>25</v>
      </c>
      <c r="G55" s="28">
        <v>0.14599999999999999</v>
      </c>
      <c r="H55" s="30">
        <v>3.125E-2</v>
      </c>
      <c r="I55" s="28">
        <f t="shared" si="7"/>
        <v>4.6719999999999997</v>
      </c>
      <c r="J55" s="52">
        <v>45.939693274544382</v>
      </c>
      <c r="K55" s="52">
        <v>1.1444773399960808</v>
      </c>
      <c r="L55" s="90">
        <f t="shared" si="1"/>
        <v>40.14032577936554</v>
      </c>
      <c r="P55" s="22">
        <v>7</v>
      </c>
      <c r="Q55" s="22">
        <v>12</v>
      </c>
      <c r="R55" s="27" t="s">
        <v>3</v>
      </c>
      <c r="S55" s="27" t="s">
        <v>27</v>
      </c>
      <c r="T55" s="27" t="s">
        <v>28</v>
      </c>
      <c r="U55" s="29">
        <v>4.3299999999999998E-2</v>
      </c>
      <c r="V55" s="30">
        <v>1.2570000000000001E-3</v>
      </c>
      <c r="W55" s="28">
        <f t="shared" si="2"/>
        <v>34.447096260938736</v>
      </c>
      <c r="Y55">
        <v>7</v>
      </c>
      <c r="Z55">
        <v>12</v>
      </c>
      <c r="AA55" s="26" t="s">
        <v>3</v>
      </c>
      <c r="AB55" s="26" t="s">
        <v>27</v>
      </c>
      <c r="AC55" s="27" t="s">
        <v>25</v>
      </c>
      <c r="AD55" s="28">
        <v>0.64480000000000004</v>
      </c>
      <c r="AE55" s="30">
        <v>3.125E-2</v>
      </c>
      <c r="AF55" s="28">
        <f t="shared" si="3"/>
        <v>20.633600000000001</v>
      </c>
      <c r="AH55" s="52">
        <f t="shared" si="5"/>
        <v>55.080696260938737</v>
      </c>
    </row>
    <row r="56" spans="1:34">
      <c r="A56" s="26">
        <v>46</v>
      </c>
      <c r="B56">
        <v>3</v>
      </c>
      <c r="C56">
        <v>10</v>
      </c>
      <c r="D56" s="26" t="s">
        <v>4</v>
      </c>
      <c r="E56" s="26" t="s">
        <v>26</v>
      </c>
      <c r="F56" s="27" t="s">
        <v>25</v>
      </c>
      <c r="G56" s="28">
        <v>1.0548</v>
      </c>
      <c r="H56" s="30">
        <v>3.125E-2</v>
      </c>
      <c r="I56" s="28">
        <f t="shared" si="7"/>
        <v>33.753599999999999</v>
      </c>
      <c r="P56" s="22">
        <v>7</v>
      </c>
      <c r="Q56" s="22">
        <v>12</v>
      </c>
      <c r="R56" s="27" t="s">
        <v>3</v>
      </c>
      <c r="S56" s="27" t="s">
        <v>26</v>
      </c>
      <c r="T56" s="27" t="s">
        <v>28</v>
      </c>
      <c r="U56" s="29">
        <v>0.6381</v>
      </c>
      <c r="V56" s="30">
        <v>1.2570000000000001E-3</v>
      </c>
      <c r="W56" s="28">
        <f t="shared" si="2"/>
        <v>507.63723150357993</v>
      </c>
      <c r="Y56">
        <v>7</v>
      </c>
      <c r="Z56">
        <v>12</v>
      </c>
      <c r="AA56" s="26" t="s">
        <v>3</v>
      </c>
      <c r="AB56" s="26" t="s">
        <v>26</v>
      </c>
      <c r="AC56" s="27" t="s">
        <v>25</v>
      </c>
      <c r="AD56" s="28">
        <v>1.9745999999999999</v>
      </c>
      <c r="AE56" s="30">
        <v>3.125E-2</v>
      </c>
      <c r="AF56" s="28">
        <f t="shared" si="3"/>
        <v>63.187199999999997</v>
      </c>
      <c r="AH56" s="52">
        <f t="shared" si="5"/>
        <v>570.82443150357994</v>
      </c>
    </row>
    <row r="57" spans="1:34">
      <c r="A57" s="26">
        <v>47</v>
      </c>
      <c r="B57">
        <v>3</v>
      </c>
      <c r="C57">
        <v>13</v>
      </c>
      <c r="D57" s="26" t="s">
        <v>3</v>
      </c>
      <c r="E57" s="26" t="s">
        <v>27</v>
      </c>
      <c r="F57" s="27" t="s">
        <v>25</v>
      </c>
      <c r="G57" s="28">
        <v>0.21179999999999999</v>
      </c>
      <c r="H57" s="30">
        <v>3.125E-2</v>
      </c>
      <c r="I57" s="28">
        <f t="shared" si="7"/>
        <v>6.7775999999999996</v>
      </c>
      <c r="P57" s="22">
        <v>7</v>
      </c>
      <c r="Q57" s="22">
        <v>12</v>
      </c>
      <c r="R57" s="27" t="s">
        <v>4</v>
      </c>
      <c r="S57" s="27" t="s">
        <v>27</v>
      </c>
      <c r="T57" s="27" t="s">
        <v>28</v>
      </c>
      <c r="U57" s="29">
        <v>0.36420000000000002</v>
      </c>
      <c r="V57" s="30">
        <v>1.2570000000000001E-3</v>
      </c>
      <c r="W57" s="28">
        <f t="shared" si="2"/>
        <v>289.73747016706443</v>
      </c>
      <c r="Y57">
        <v>7</v>
      </c>
      <c r="Z57">
        <v>12</v>
      </c>
      <c r="AA57" s="26" t="s">
        <v>4</v>
      </c>
      <c r="AB57" s="26" t="s">
        <v>27</v>
      </c>
      <c r="AC57" s="27" t="s">
        <v>25</v>
      </c>
      <c r="AD57" s="28">
        <v>0.3639</v>
      </c>
      <c r="AE57" s="30">
        <v>3.125E-2</v>
      </c>
      <c r="AF57" s="28">
        <f t="shared" si="3"/>
        <v>11.6448</v>
      </c>
      <c r="AH57" s="52">
        <f t="shared" si="5"/>
        <v>301.38227016706441</v>
      </c>
    </row>
    <row r="58" spans="1:34">
      <c r="A58" s="26">
        <v>48</v>
      </c>
      <c r="B58">
        <v>3</v>
      </c>
      <c r="C58">
        <v>13</v>
      </c>
      <c r="D58" s="26" t="s">
        <v>3</v>
      </c>
      <c r="E58" s="26" t="s">
        <v>26</v>
      </c>
      <c r="F58" s="27" t="s">
        <v>25</v>
      </c>
      <c r="G58" s="28">
        <v>2.1989000000000001</v>
      </c>
      <c r="H58" s="30">
        <v>3.125E-2</v>
      </c>
      <c r="I58" s="28">
        <f t="shared" si="7"/>
        <v>70.364800000000002</v>
      </c>
      <c r="P58" s="22">
        <v>7</v>
      </c>
      <c r="Q58" s="22">
        <v>12</v>
      </c>
      <c r="R58" s="27" t="s">
        <v>4</v>
      </c>
      <c r="S58" s="27" t="s">
        <v>26</v>
      </c>
      <c r="T58" s="27" t="s">
        <v>28</v>
      </c>
      <c r="U58" s="29">
        <v>0.43740000000000001</v>
      </c>
      <c r="V58" s="30">
        <v>1.2570000000000001E-3</v>
      </c>
      <c r="W58" s="28">
        <f t="shared" si="2"/>
        <v>347.97136038186159</v>
      </c>
      <c r="Y58">
        <v>7</v>
      </c>
      <c r="Z58">
        <v>12</v>
      </c>
      <c r="AA58" s="26" t="s">
        <v>4</v>
      </c>
      <c r="AB58" s="26" t="s">
        <v>26</v>
      </c>
      <c r="AC58" s="27" t="s">
        <v>25</v>
      </c>
      <c r="AD58" s="28">
        <v>3.58</v>
      </c>
      <c r="AE58" s="30">
        <v>3.125E-2</v>
      </c>
      <c r="AF58" s="28">
        <f t="shared" si="3"/>
        <v>114.56</v>
      </c>
      <c r="AH58" s="52">
        <f t="shared" si="5"/>
        <v>462.53136038186159</v>
      </c>
    </row>
    <row r="59" spans="1:34">
      <c r="A59" s="26">
        <v>49</v>
      </c>
      <c r="B59">
        <v>3</v>
      </c>
      <c r="C59">
        <v>13</v>
      </c>
      <c r="D59" s="26" t="s">
        <v>4</v>
      </c>
      <c r="E59" s="26" t="s">
        <v>27</v>
      </c>
      <c r="F59" s="27" t="s">
        <v>25</v>
      </c>
      <c r="G59" s="28">
        <v>7.4999999999999997E-2</v>
      </c>
      <c r="H59" s="30">
        <v>3.125E-2</v>
      </c>
      <c r="I59" s="28">
        <f t="shared" si="7"/>
        <v>2.4</v>
      </c>
      <c r="J59" s="52">
        <v>43.209350000000001</v>
      </c>
      <c r="K59" s="52">
        <v>1.5764050000000001</v>
      </c>
      <c r="L59" s="90">
        <f t="shared" ref="L59:L61" si="8">(J59/K59)</f>
        <v>27.410056425855029</v>
      </c>
      <c r="P59" s="48">
        <v>7</v>
      </c>
      <c r="Q59" s="48">
        <v>13</v>
      </c>
      <c r="R59" s="49" t="s">
        <v>45</v>
      </c>
      <c r="S59" s="49" t="s">
        <v>27</v>
      </c>
      <c r="T59" s="49" t="s">
        <v>28</v>
      </c>
      <c r="U59" s="50">
        <v>5.33E-2</v>
      </c>
      <c r="V59" s="51">
        <f>(0.001257*2)</f>
        <v>2.5140000000000002E-3</v>
      </c>
      <c r="W59" s="50">
        <f t="shared" si="2"/>
        <v>21.201272871917261</v>
      </c>
      <c r="X59" s="48"/>
      <c r="Y59" s="48">
        <v>7</v>
      </c>
      <c r="Z59" s="48">
        <v>13</v>
      </c>
      <c r="AA59" s="49" t="s">
        <v>45</v>
      </c>
      <c r="AB59" s="49" t="s">
        <v>27</v>
      </c>
      <c r="AC59" s="49" t="s">
        <v>25</v>
      </c>
      <c r="AD59" s="50">
        <v>1.4028</v>
      </c>
      <c r="AE59" s="51">
        <v>6.25E-2</v>
      </c>
      <c r="AF59" s="50">
        <f t="shared" si="3"/>
        <v>22.444800000000001</v>
      </c>
      <c r="AG59" s="48"/>
      <c r="AH59" s="55">
        <f t="shared" si="5"/>
        <v>43.646072871917262</v>
      </c>
    </row>
    <row r="60" spans="1:34">
      <c r="A60" s="26">
        <v>50</v>
      </c>
      <c r="B60">
        <v>3</v>
      </c>
      <c r="C60">
        <v>13</v>
      </c>
      <c r="D60" s="26" t="s">
        <v>4</v>
      </c>
      <c r="E60" s="26" t="s">
        <v>26</v>
      </c>
      <c r="F60" s="27" t="s">
        <v>25</v>
      </c>
      <c r="G60" s="28">
        <v>5.8400000000000001E-2</v>
      </c>
      <c r="H60" s="30">
        <v>3.125E-2</v>
      </c>
      <c r="I60" s="28">
        <f t="shared" si="7"/>
        <v>1.8688</v>
      </c>
      <c r="J60" s="52">
        <v>46.743389999999998</v>
      </c>
      <c r="K60" s="52">
        <v>2.0972499999999998</v>
      </c>
      <c r="L60" s="90">
        <f t="shared" si="8"/>
        <v>22.287943735844561</v>
      </c>
      <c r="P60" s="48">
        <v>7</v>
      </c>
      <c r="Q60" s="48">
        <v>13</v>
      </c>
      <c r="R60" s="49" t="s">
        <v>45</v>
      </c>
      <c r="S60" s="49" t="s">
        <v>26</v>
      </c>
      <c r="T60" s="49" t="s">
        <v>28</v>
      </c>
      <c r="U60" s="50">
        <v>0.31</v>
      </c>
      <c r="V60" s="51">
        <f>(0.001257*2)</f>
        <v>2.5140000000000002E-3</v>
      </c>
      <c r="W60" s="50">
        <f t="shared" si="2"/>
        <v>123.30946698488464</v>
      </c>
      <c r="X60" s="48"/>
      <c r="Y60" s="48">
        <v>7</v>
      </c>
      <c r="Z60" s="48">
        <v>13</v>
      </c>
      <c r="AA60" s="49" t="s">
        <v>45</v>
      </c>
      <c r="AB60" s="49" t="s">
        <v>26</v>
      </c>
      <c r="AC60" s="49" t="s">
        <v>25</v>
      </c>
      <c r="AD60" s="50">
        <v>4.0991</v>
      </c>
      <c r="AE60" s="51">
        <v>6.25E-2</v>
      </c>
      <c r="AF60" s="50">
        <f t="shared" si="3"/>
        <v>65.585599999999999</v>
      </c>
      <c r="AG60" s="48"/>
      <c r="AH60" s="55">
        <f t="shared" si="5"/>
        <v>188.89506698488464</v>
      </c>
    </row>
    <row r="61" spans="1:34">
      <c r="A61" s="26">
        <v>51</v>
      </c>
      <c r="B61">
        <v>3</v>
      </c>
      <c r="C61" s="22">
        <v>15</v>
      </c>
      <c r="D61" s="27" t="s">
        <v>3</v>
      </c>
      <c r="E61" s="27" t="s">
        <v>27</v>
      </c>
      <c r="F61" s="27" t="s">
        <v>25</v>
      </c>
      <c r="G61" s="28">
        <v>0.42709999999999998</v>
      </c>
      <c r="H61" s="30">
        <v>3.125E-2</v>
      </c>
      <c r="I61" s="28">
        <f t="shared" si="7"/>
        <v>13.667199999999999</v>
      </c>
      <c r="J61" s="52">
        <v>47.969662130754074</v>
      </c>
      <c r="K61" s="52">
        <v>1.1285430487193264</v>
      </c>
      <c r="L61" s="90">
        <f t="shared" si="8"/>
        <v>42.505832794938726</v>
      </c>
      <c r="P61" s="22">
        <v>7</v>
      </c>
      <c r="Q61" s="22">
        <v>14</v>
      </c>
      <c r="R61" s="27" t="s">
        <v>3</v>
      </c>
      <c r="S61" s="27" t="s">
        <v>27</v>
      </c>
      <c r="T61" s="27" t="s">
        <v>28</v>
      </c>
      <c r="U61" s="29">
        <v>3.7400000000000003E-2</v>
      </c>
      <c r="V61" s="30">
        <v>1.2570000000000001E-3</v>
      </c>
      <c r="W61" s="28">
        <f>(U61/V61)</f>
        <v>29.753381066030229</v>
      </c>
      <c r="Y61" s="22">
        <v>7</v>
      </c>
      <c r="Z61" s="22">
        <v>14</v>
      </c>
      <c r="AA61" s="27" t="s">
        <v>3</v>
      </c>
      <c r="AB61" s="27" t="s">
        <v>27</v>
      </c>
      <c r="AC61" s="27" t="s">
        <v>25</v>
      </c>
      <c r="AD61" s="29">
        <v>0.6351</v>
      </c>
      <c r="AE61" s="30">
        <v>3.125E-2</v>
      </c>
      <c r="AF61" s="28">
        <f>(AD61/AE61)</f>
        <v>20.3232</v>
      </c>
      <c r="AH61" s="52">
        <f>(W61+AF61)</f>
        <v>50.076581066030229</v>
      </c>
    </row>
    <row r="62" spans="1:34">
      <c r="A62" s="26">
        <v>52</v>
      </c>
      <c r="B62">
        <v>3</v>
      </c>
      <c r="C62" s="22">
        <v>15</v>
      </c>
      <c r="D62" s="27" t="s">
        <v>3</v>
      </c>
      <c r="E62" s="27" t="s">
        <v>26</v>
      </c>
      <c r="F62" s="27" t="s">
        <v>25</v>
      </c>
      <c r="G62" s="28">
        <v>0.96850000000000003</v>
      </c>
      <c r="H62" s="30">
        <v>3.125E-2</v>
      </c>
      <c r="I62" s="28">
        <f t="shared" si="7"/>
        <v>30.992000000000001</v>
      </c>
      <c r="P62" s="22">
        <v>7</v>
      </c>
      <c r="Q62" s="22">
        <v>14</v>
      </c>
      <c r="R62" s="27" t="s">
        <v>3</v>
      </c>
      <c r="S62" s="27" t="s">
        <v>26</v>
      </c>
      <c r="T62" s="27" t="s">
        <v>28</v>
      </c>
      <c r="U62" s="29">
        <v>0.30509999999999998</v>
      </c>
      <c r="V62" s="30">
        <v>1.2570000000000001E-3</v>
      </c>
      <c r="W62" s="28">
        <f>(U62/V62)</f>
        <v>242.72076372315033</v>
      </c>
      <c r="Y62" s="22">
        <v>7</v>
      </c>
      <c r="Z62" s="22">
        <v>14</v>
      </c>
      <c r="AA62" s="27" t="s">
        <v>3</v>
      </c>
      <c r="AB62" s="27" t="s">
        <v>26</v>
      </c>
      <c r="AC62" s="27" t="s">
        <v>25</v>
      </c>
      <c r="AD62" s="29">
        <v>2.5337000000000001</v>
      </c>
      <c r="AE62" s="30">
        <v>3.125E-2</v>
      </c>
      <c r="AF62" s="28">
        <f>(AD62/AE62)</f>
        <v>81.078400000000002</v>
      </c>
      <c r="AH62" s="52">
        <f>(W62+AF62)</f>
        <v>323.79916372315034</v>
      </c>
    </row>
    <row r="63" spans="1:34">
      <c r="A63" s="26">
        <v>53</v>
      </c>
      <c r="B63">
        <v>3</v>
      </c>
      <c r="C63" s="22">
        <v>15</v>
      </c>
      <c r="D63" s="27" t="s">
        <v>4</v>
      </c>
      <c r="E63" s="27" t="s">
        <v>27</v>
      </c>
      <c r="F63" s="27" t="s">
        <v>25</v>
      </c>
      <c r="G63" s="28">
        <v>7.5200000000000003E-2</v>
      </c>
      <c r="H63" s="30">
        <v>3.125E-2</v>
      </c>
      <c r="I63" s="28">
        <f t="shared" si="7"/>
        <v>2.4064000000000001</v>
      </c>
      <c r="J63" s="52">
        <v>47.962075285299065</v>
      </c>
      <c r="K63" s="52">
        <v>1.4922958100045891</v>
      </c>
      <c r="L63" s="90">
        <f t="shared" ref="L63:L84" si="9">(J63/K63)</f>
        <v>32.139790893838651</v>
      </c>
      <c r="P63" s="22">
        <v>7</v>
      </c>
      <c r="Q63" s="22">
        <v>14</v>
      </c>
      <c r="R63" s="27" t="s">
        <v>4</v>
      </c>
      <c r="S63" s="27" t="s">
        <v>27</v>
      </c>
      <c r="T63" s="27" t="s">
        <v>28</v>
      </c>
      <c r="U63" s="29">
        <v>6.2399999999999997E-2</v>
      </c>
      <c r="V63" s="30">
        <v>1.2570000000000001E-3</v>
      </c>
      <c r="W63" s="28">
        <f>(U63/V63)</f>
        <v>49.642004773269683</v>
      </c>
      <c r="Y63" s="22">
        <v>7</v>
      </c>
      <c r="Z63" s="22">
        <v>14</v>
      </c>
      <c r="AA63" s="27" t="s">
        <v>4</v>
      </c>
      <c r="AB63" s="27" t="s">
        <v>27</v>
      </c>
      <c r="AC63" s="27" t="s">
        <v>25</v>
      </c>
      <c r="AD63" s="29">
        <v>9.7500000000000003E-2</v>
      </c>
      <c r="AE63" s="30">
        <v>3.125E-2</v>
      </c>
      <c r="AF63" s="28">
        <f>(AD63/AE63)</f>
        <v>3.12</v>
      </c>
      <c r="AH63" s="52">
        <f>(W63+AF63)</f>
        <v>52.76200477326968</v>
      </c>
    </row>
    <row r="64" spans="1:34">
      <c r="A64" s="26">
        <v>54</v>
      </c>
      <c r="B64">
        <v>3</v>
      </c>
      <c r="C64" s="22">
        <v>15</v>
      </c>
      <c r="D64" s="27" t="s">
        <v>4</v>
      </c>
      <c r="E64" s="27" t="s">
        <v>26</v>
      </c>
      <c r="F64" s="27" t="s">
        <v>25</v>
      </c>
      <c r="G64" s="28">
        <v>2.9070999999999998</v>
      </c>
      <c r="H64" s="30">
        <v>3.125E-2</v>
      </c>
      <c r="I64" s="28">
        <f t="shared" si="7"/>
        <v>93.027199999999993</v>
      </c>
      <c r="J64" s="52">
        <v>45.200347747410362</v>
      </c>
      <c r="K64" s="52">
        <v>1.4334322167330675</v>
      </c>
      <c r="L64" s="90">
        <f t="shared" si="9"/>
        <v>31.532950926990033</v>
      </c>
      <c r="P64" s="22">
        <v>7</v>
      </c>
      <c r="Q64" s="22">
        <v>14</v>
      </c>
      <c r="R64" s="27" t="s">
        <v>4</v>
      </c>
      <c r="S64" s="27" t="s">
        <v>26</v>
      </c>
      <c r="T64" s="27" t="s">
        <v>28</v>
      </c>
      <c r="U64" s="29">
        <v>0.69440000000000002</v>
      </c>
      <c r="V64" s="30">
        <v>1.2570000000000001E-3</v>
      </c>
      <c r="W64" s="28">
        <f>(U64/V64)</f>
        <v>552.42641209228316</v>
      </c>
      <c r="Y64" s="22">
        <v>7</v>
      </c>
      <c r="Z64" s="22">
        <v>14</v>
      </c>
      <c r="AA64" s="27" t="s">
        <v>4</v>
      </c>
      <c r="AB64" s="27" t="s">
        <v>26</v>
      </c>
      <c r="AC64" s="27" t="s">
        <v>25</v>
      </c>
      <c r="AD64" s="29">
        <v>0.45550000000000002</v>
      </c>
      <c r="AE64" s="30">
        <v>3.125E-2</v>
      </c>
      <c r="AF64" s="28">
        <f>(AD64/AE64)</f>
        <v>14.576000000000001</v>
      </c>
      <c r="AH64" s="52">
        <f>(W64+AF64)</f>
        <v>567.00241209228318</v>
      </c>
    </row>
    <row r="65" spans="1:39">
      <c r="A65" s="26">
        <v>55</v>
      </c>
      <c r="B65" s="22">
        <v>7</v>
      </c>
      <c r="C65" s="22">
        <v>2</v>
      </c>
      <c r="D65" s="27" t="s">
        <v>3</v>
      </c>
      <c r="E65" s="27" t="s">
        <v>27</v>
      </c>
      <c r="F65" s="27" t="s">
        <v>28</v>
      </c>
      <c r="G65" s="29">
        <v>3.5000000000000003E-2</v>
      </c>
      <c r="H65" s="30">
        <v>1.2570000000000001E-3</v>
      </c>
      <c r="I65" s="28">
        <f t="shared" si="7"/>
        <v>27.844073190135244</v>
      </c>
      <c r="J65" s="52">
        <v>43.704039999999999</v>
      </c>
      <c r="K65" s="52">
        <v>1.2388399999999999</v>
      </c>
      <c r="L65" s="90">
        <f t="shared" si="9"/>
        <v>35.278195731490747</v>
      </c>
    </row>
    <row r="66" spans="1:39">
      <c r="A66" s="26">
        <v>56</v>
      </c>
      <c r="B66" s="22">
        <v>7</v>
      </c>
      <c r="C66" s="22">
        <v>2</v>
      </c>
      <c r="D66" s="27" t="s">
        <v>3</v>
      </c>
      <c r="E66" s="27" t="s">
        <v>26</v>
      </c>
      <c r="F66" s="27" t="s">
        <v>28</v>
      </c>
      <c r="G66" s="29">
        <v>0.1565</v>
      </c>
      <c r="H66" s="30">
        <v>1.2570000000000001E-3</v>
      </c>
      <c r="I66" s="28">
        <f t="shared" si="7"/>
        <v>124.502784407319</v>
      </c>
      <c r="J66" s="52">
        <v>38.253216431518027</v>
      </c>
      <c r="K66" s="52">
        <v>1.277938574714349</v>
      </c>
      <c r="L66" s="90">
        <f t="shared" si="9"/>
        <v>29.933532947832465</v>
      </c>
    </row>
    <row r="67" spans="1:39">
      <c r="A67" s="26">
        <v>57</v>
      </c>
      <c r="B67" s="22">
        <v>7</v>
      </c>
      <c r="C67" s="22">
        <v>2</v>
      </c>
      <c r="D67" s="27" t="s">
        <v>4</v>
      </c>
      <c r="E67" s="27" t="s">
        <v>27</v>
      </c>
      <c r="F67" s="27" t="s">
        <v>28</v>
      </c>
      <c r="G67" s="29">
        <v>2.4899999999999999E-2</v>
      </c>
      <c r="H67" s="30">
        <v>1.2570000000000001E-3</v>
      </c>
      <c r="I67" s="28">
        <f t="shared" si="7"/>
        <v>19.809069212410499</v>
      </c>
      <c r="J67" s="52">
        <v>41.614996213768116</v>
      </c>
      <c r="K67" s="52">
        <v>2.0443792144927535</v>
      </c>
      <c r="L67" s="90">
        <f t="shared" si="9"/>
        <v>20.355810663088516</v>
      </c>
    </row>
    <row r="68" spans="1:39">
      <c r="A68" s="26">
        <v>58</v>
      </c>
      <c r="B68" s="22">
        <v>7</v>
      </c>
      <c r="C68" s="22">
        <v>2</v>
      </c>
      <c r="D68" s="27" t="s">
        <v>4</v>
      </c>
      <c r="E68" s="27" t="s">
        <v>26</v>
      </c>
      <c r="F68" s="27" t="s">
        <v>28</v>
      </c>
      <c r="G68" s="29">
        <v>0.1726</v>
      </c>
      <c r="H68" s="30">
        <v>1.2570000000000001E-3</v>
      </c>
      <c r="I68" s="28">
        <f t="shared" si="7"/>
        <v>137.31105807478122</v>
      </c>
      <c r="J68" s="52">
        <v>41.549526195568212</v>
      </c>
      <c r="K68" s="52">
        <v>1.1931315393372637</v>
      </c>
      <c r="L68" s="90">
        <f t="shared" si="9"/>
        <v>34.823927476300973</v>
      </c>
      <c r="P68" s="48" t="s">
        <v>40</v>
      </c>
      <c r="Q68" s="48" t="s">
        <v>42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</row>
    <row r="69" spans="1:39">
      <c r="A69" s="26">
        <v>59</v>
      </c>
      <c r="B69" s="22">
        <v>7</v>
      </c>
      <c r="C69" s="22">
        <v>6</v>
      </c>
      <c r="D69" s="27" t="s">
        <v>3</v>
      </c>
      <c r="E69" s="27" t="s">
        <v>27</v>
      </c>
      <c r="F69" s="27" t="s">
        <v>28</v>
      </c>
      <c r="G69" s="29">
        <v>3.7499999999999999E-2</v>
      </c>
      <c r="H69" s="30">
        <v>1.2570000000000001E-3</v>
      </c>
      <c r="I69" s="28">
        <f t="shared" si="7"/>
        <v>29.832935560859184</v>
      </c>
      <c r="J69" s="52">
        <v>43.345441114754095</v>
      </c>
      <c r="K69" s="52">
        <v>1.3422350426547824</v>
      </c>
      <c r="L69" s="90">
        <f t="shared" si="9"/>
        <v>32.293480454080481</v>
      </c>
      <c r="P69" s="48"/>
      <c r="Q69" s="48" t="s">
        <v>58</v>
      </c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</row>
    <row r="70" spans="1:39">
      <c r="A70" s="26">
        <v>60</v>
      </c>
      <c r="B70" s="22">
        <v>7</v>
      </c>
      <c r="C70" s="22">
        <v>6</v>
      </c>
      <c r="D70" s="27" t="s">
        <v>3</v>
      </c>
      <c r="E70" s="27" t="s">
        <v>26</v>
      </c>
      <c r="F70" s="27" t="s">
        <v>28</v>
      </c>
      <c r="G70" s="29">
        <v>0.17510000000000001</v>
      </c>
      <c r="H70" s="30">
        <v>1.2570000000000001E-3</v>
      </c>
      <c r="I70" s="28">
        <f t="shared" si="7"/>
        <v>139.29992044550517</v>
      </c>
      <c r="J70" s="52">
        <v>44.836086814159287</v>
      </c>
      <c r="K70" s="52">
        <v>1.0508033836090802</v>
      </c>
      <c r="L70" s="90">
        <f t="shared" si="9"/>
        <v>42.668388314629944</v>
      </c>
      <c r="P70" s="48"/>
      <c r="Q70" s="48" t="s">
        <v>59</v>
      </c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</row>
    <row r="71" spans="1:39">
      <c r="A71" s="26">
        <v>61</v>
      </c>
      <c r="B71" s="22">
        <v>7</v>
      </c>
      <c r="C71" s="22">
        <v>6</v>
      </c>
      <c r="D71" s="27" t="s">
        <v>4</v>
      </c>
      <c r="E71" s="27" t="s">
        <v>27</v>
      </c>
      <c r="F71" s="27" t="s">
        <v>28</v>
      </c>
      <c r="G71" s="29">
        <v>4.4900000000000002E-2</v>
      </c>
      <c r="H71" s="30">
        <v>1.2570000000000001E-3</v>
      </c>
      <c r="I71" s="28">
        <f t="shared" si="7"/>
        <v>35.719968178202066</v>
      </c>
      <c r="J71" s="52">
        <v>36.43890797358619</v>
      </c>
      <c r="K71" s="52">
        <v>1.6296785641720282</v>
      </c>
      <c r="L71" s="90">
        <f t="shared" si="9"/>
        <v>22.359567570368874</v>
      </c>
      <c r="P71" s="48"/>
      <c r="Q71" s="48" t="s">
        <v>41</v>
      </c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</row>
    <row r="72" spans="1:39">
      <c r="A72" s="26">
        <v>62</v>
      </c>
      <c r="B72" s="22">
        <v>7</v>
      </c>
      <c r="C72" s="22">
        <v>6</v>
      </c>
      <c r="D72" s="27" t="s">
        <v>4</v>
      </c>
      <c r="E72" s="27" t="s">
        <v>26</v>
      </c>
      <c r="F72" s="27" t="s">
        <v>28</v>
      </c>
      <c r="G72" s="29">
        <v>0.49330000000000002</v>
      </c>
      <c r="H72" s="30">
        <v>1.2570000000000001E-3</v>
      </c>
      <c r="I72" s="28">
        <f t="shared" si="7"/>
        <v>392.442322991249</v>
      </c>
      <c r="J72" s="52">
        <v>42.461866967820768</v>
      </c>
      <c r="K72" s="52">
        <v>2.0853120067209772</v>
      </c>
      <c r="L72" s="90">
        <f t="shared" si="9"/>
        <v>20.362356726938621</v>
      </c>
    </row>
    <row r="73" spans="1:39">
      <c r="A73" s="26">
        <v>63</v>
      </c>
      <c r="B73" s="22">
        <v>7</v>
      </c>
      <c r="C73" s="22">
        <v>8</v>
      </c>
      <c r="D73" s="27" t="s">
        <v>3</v>
      </c>
      <c r="E73" s="27" t="s">
        <v>27</v>
      </c>
      <c r="F73" s="27" t="s">
        <v>28</v>
      </c>
      <c r="G73" s="29">
        <v>2.2200000000000001E-2</v>
      </c>
      <c r="H73" s="30">
        <v>1.2570000000000001E-3</v>
      </c>
      <c r="I73" s="28">
        <f t="shared" si="7"/>
        <v>17.661097852028639</v>
      </c>
      <c r="J73" s="52">
        <v>38.039689572033893</v>
      </c>
      <c r="K73" s="52">
        <v>1.3175654455508474</v>
      </c>
      <c r="L73" s="90">
        <f t="shared" si="9"/>
        <v>28.871195507203264</v>
      </c>
    </row>
    <row r="74" spans="1:39">
      <c r="A74" s="26">
        <v>64</v>
      </c>
      <c r="B74" s="22">
        <v>7</v>
      </c>
      <c r="C74" s="22">
        <v>8</v>
      </c>
      <c r="D74" s="27" t="s">
        <v>3</v>
      </c>
      <c r="E74" s="27" t="s">
        <v>26</v>
      </c>
      <c r="F74" s="27" t="s">
        <v>28</v>
      </c>
      <c r="G74" s="29">
        <v>0.1074</v>
      </c>
      <c r="H74" s="30">
        <v>1.2570000000000001E-3</v>
      </c>
      <c r="I74" s="28">
        <f t="shared" si="7"/>
        <v>85.441527446300711</v>
      </c>
      <c r="J74" s="52">
        <v>45.366362494241834</v>
      </c>
      <c r="K74" s="52">
        <v>1.4550977365642992</v>
      </c>
      <c r="L74" s="90">
        <f t="shared" si="9"/>
        <v>31.177536294818601</v>
      </c>
    </row>
    <row r="75" spans="1:39">
      <c r="A75" s="26">
        <v>65</v>
      </c>
      <c r="B75" s="22">
        <v>7</v>
      </c>
      <c r="C75" s="22">
        <v>8</v>
      </c>
      <c r="D75" s="27" t="s">
        <v>4</v>
      </c>
      <c r="E75" s="27" t="s">
        <v>27</v>
      </c>
      <c r="F75" s="27" t="s">
        <v>28</v>
      </c>
      <c r="G75" s="29">
        <v>9.1000000000000004E-3</v>
      </c>
      <c r="H75" s="30">
        <v>1.2570000000000001E-3</v>
      </c>
      <c r="I75" s="28">
        <f t="shared" si="7"/>
        <v>7.2394590294351628</v>
      </c>
      <c r="J75" s="52">
        <v>42.141190000000002</v>
      </c>
      <c r="K75" s="52">
        <v>2.8045589999999998</v>
      </c>
      <c r="L75" s="90">
        <f t="shared" si="9"/>
        <v>15.025959518056139</v>
      </c>
    </row>
    <row r="76" spans="1:39">
      <c r="A76" s="26">
        <v>66</v>
      </c>
      <c r="B76" s="22">
        <v>7</v>
      </c>
      <c r="C76" s="22">
        <v>8</v>
      </c>
      <c r="D76" s="27" t="s">
        <v>4</v>
      </c>
      <c r="E76" s="27" t="s">
        <v>26</v>
      </c>
      <c r="F76" s="27" t="s">
        <v>28</v>
      </c>
      <c r="G76" s="29">
        <v>0.15079999999999999</v>
      </c>
      <c r="H76" s="30">
        <v>1.2570000000000001E-3</v>
      </c>
      <c r="I76" s="28">
        <f t="shared" si="7"/>
        <v>119.9681782020684</v>
      </c>
      <c r="J76" s="52">
        <v>38.780225074447394</v>
      </c>
      <c r="K76" s="52">
        <v>1.4186175575596813</v>
      </c>
      <c r="L76" s="90">
        <f t="shared" si="9"/>
        <v>27.336631263155578</v>
      </c>
    </row>
    <row r="77" spans="1:39">
      <c r="A77" s="26">
        <v>67</v>
      </c>
      <c r="B77" s="22">
        <v>7</v>
      </c>
      <c r="C77" s="22">
        <v>10</v>
      </c>
      <c r="D77" s="27" t="s">
        <v>3</v>
      </c>
      <c r="E77" s="27" t="s">
        <v>27</v>
      </c>
      <c r="F77" s="27" t="s">
        <v>28</v>
      </c>
      <c r="G77" s="29">
        <v>2.87E-2</v>
      </c>
      <c r="H77" s="30">
        <v>1.2570000000000001E-3</v>
      </c>
      <c r="I77" s="28">
        <f t="shared" si="7"/>
        <v>22.832140015910898</v>
      </c>
      <c r="J77" s="52">
        <v>39.084180000000003</v>
      </c>
      <c r="K77" s="52">
        <v>1.452178</v>
      </c>
      <c r="L77" s="90">
        <f t="shared" si="9"/>
        <v>26.91417994212831</v>
      </c>
    </row>
    <row r="78" spans="1:39">
      <c r="A78" s="26">
        <v>68</v>
      </c>
      <c r="B78" s="22">
        <v>7</v>
      </c>
      <c r="C78" s="22">
        <v>10</v>
      </c>
      <c r="D78" s="27" t="s">
        <v>3</v>
      </c>
      <c r="E78" s="27" t="s">
        <v>26</v>
      </c>
      <c r="F78" s="27" t="s">
        <v>28</v>
      </c>
      <c r="G78" s="29">
        <v>0.1244</v>
      </c>
      <c r="H78" s="30">
        <v>1.2570000000000001E-3</v>
      </c>
      <c r="I78" s="28">
        <f t="shared" si="7"/>
        <v>98.965791567223533</v>
      </c>
      <c r="J78" s="52">
        <v>39.654227343959342</v>
      </c>
      <c r="K78" s="52">
        <v>1.201666187803188</v>
      </c>
      <c r="L78" s="90">
        <f t="shared" si="9"/>
        <v>32.999370163233728</v>
      </c>
    </row>
    <row r="79" spans="1:39">
      <c r="A79" s="26">
        <v>69</v>
      </c>
      <c r="B79" s="22">
        <v>7</v>
      </c>
      <c r="C79" s="22">
        <v>10</v>
      </c>
      <c r="D79" s="27" t="s">
        <v>4</v>
      </c>
      <c r="E79" s="27" t="s">
        <v>27</v>
      </c>
      <c r="F79" s="27" t="s">
        <v>28</v>
      </c>
      <c r="G79" s="29">
        <v>2.8400000000000002E-2</v>
      </c>
      <c r="H79" s="30">
        <v>1.2570000000000001E-3</v>
      </c>
      <c r="I79" s="28">
        <f t="shared" si="7"/>
        <v>22.593476531424024</v>
      </c>
      <c r="J79" s="52">
        <v>34.703633014050581</v>
      </c>
      <c r="K79" s="52">
        <v>1.879550425732637</v>
      </c>
      <c r="L79" s="90">
        <f t="shared" si="9"/>
        <v>18.463794606906234</v>
      </c>
    </row>
    <row r="80" spans="1:39">
      <c r="A80" s="26">
        <v>70</v>
      </c>
      <c r="B80" s="22">
        <v>7</v>
      </c>
      <c r="C80" s="22">
        <v>10</v>
      </c>
      <c r="D80" s="27" t="s">
        <v>4</v>
      </c>
      <c r="E80" s="27" t="s">
        <v>26</v>
      </c>
      <c r="F80" s="27" t="s">
        <v>28</v>
      </c>
      <c r="G80" s="29">
        <v>0.21290000000000001</v>
      </c>
      <c r="H80" s="30">
        <v>1.2570000000000001E-3</v>
      </c>
      <c r="I80" s="28">
        <f t="shared" si="7"/>
        <v>169.37151949085123</v>
      </c>
      <c r="J80" s="52">
        <v>31.790533155711547</v>
      </c>
      <c r="K80" s="52">
        <v>1.3930287729738351</v>
      </c>
      <c r="L80" s="90">
        <f t="shared" si="9"/>
        <v>22.82116046163582</v>
      </c>
    </row>
    <row r="81" spans="1:13">
      <c r="A81" s="26">
        <v>71</v>
      </c>
      <c r="B81" s="22">
        <v>7</v>
      </c>
      <c r="C81" s="22">
        <v>12</v>
      </c>
      <c r="D81" s="27" t="s">
        <v>3</v>
      </c>
      <c r="E81" s="27" t="s">
        <v>27</v>
      </c>
      <c r="F81" s="27" t="s">
        <v>28</v>
      </c>
      <c r="G81" s="29">
        <v>4.3299999999999998E-2</v>
      </c>
      <c r="H81" s="30">
        <v>1.2570000000000001E-3</v>
      </c>
      <c r="I81" s="28">
        <f t="shared" si="7"/>
        <v>34.447096260938736</v>
      </c>
      <c r="J81" s="52">
        <v>37.319744889840585</v>
      </c>
      <c r="K81" s="52">
        <v>1.6065928610516294</v>
      </c>
      <c r="L81" s="90">
        <f t="shared" si="9"/>
        <v>23.229124064084385</v>
      </c>
    </row>
    <row r="82" spans="1:13">
      <c r="A82" s="26">
        <v>72</v>
      </c>
      <c r="B82" s="22">
        <v>7</v>
      </c>
      <c r="C82" s="22">
        <v>12</v>
      </c>
      <c r="D82" s="27" t="s">
        <v>3</v>
      </c>
      <c r="E82" s="27" t="s">
        <v>26</v>
      </c>
      <c r="F82" s="27" t="s">
        <v>28</v>
      </c>
      <c r="G82" s="29">
        <v>0.6381</v>
      </c>
      <c r="H82" s="30">
        <v>1.2570000000000001E-3</v>
      </c>
      <c r="I82" s="28">
        <f t="shared" si="7"/>
        <v>507.63723150357993</v>
      </c>
      <c r="J82" s="52">
        <v>43.512672115602264</v>
      </c>
      <c r="K82" s="52">
        <v>1.0453452774858529</v>
      </c>
      <c r="L82" s="90">
        <f t="shared" si="9"/>
        <v>41.625167351646773</v>
      </c>
    </row>
    <row r="83" spans="1:13">
      <c r="A83" s="26">
        <v>73</v>
      </c>
      <c r="B83" s="22">
        <v>7</v>
      </c>
      <c r="C83" s="22">
        <v>12</v>
      </c>
      <c r="D83" s="27" t="s">
        <v>4</v>
      </c>
      <c r="E83" s="27" t="s">
        <v>27</v>
      </c>
      <c r="F83" s="27" t="s">
        <v>28</v>
      </c>
      <c r="G83" s="29">
        <v>0.36420000000000002</v>
      </c>
      <c r="H83" s="30">
        <v>1.2570000000000001E-3</v>
      </c>
      <c r="I83" s="28">
        <f t="shared" si="7"/>
        <v>289.73747016706443</v>
      </c>
      <c r="J83" s="52">
        <v>33.440196603637673</v>
      </c>
      <c r="K83" s="52">
        <v>1.4601245555555553</v>
      </c>
      <c r="L83" s="90">
        <f t="shared" si="9"/>
        <v>22.902290408309849</v>
      </c>
    </row>
    <row r="84" spans="1:13">
      <c r="A84" s="26">
        <v>74</v>
      </c>
      <c r="B84" s="22">
        <v>7</v>
      </c>
      <c r="C84" s="22">
        <v>12</v>
      </c>
      <c r="D84" s="27" t="s">
        <v>4</v>
      </c>
      <c r="E84" s="27" t="s">
        <v>26</v>
      </c>
      <c r="F84" s="27" t="s">
        <v>28</v>
      </c>
      <c r="G84" s="29">
        <v>0.43740000000000001</v>
      </c>
      <c r="H84" s="30">
        <v>1.2570000000000001E-3</v>
      </c>
      <c r="I84" s="28">
        <f t="shared" si="7"/>
        <v>347.97136038186159</v>
      </c>
      <c r="J84" s="52">
        <v>44.298615161155581</v>
      </c>
      <c r="K84" s="52">
        <v>0.93909669596240841</v>
      </c>
      <c r="L84" s="90">
        <f t="shared" si="9"/>
        <v>47.171516364198595</v>
      </c>
    </row>
    <row r="85" spans="1:13">
      <c r="A85" s="26">
        <v>75</v>
      </c>
      <c r="B85" s="48">
        <v>7</v>
      </c>
      <c r="C85" s="48">
        <v>13</v>
      </c>
      <c r="D85" s="49" t="s">
        <v>45</v>
      </c>
      <c r="E85" s="49" t="s">
        <v>27</v>
      </c>
      <c r="F85" s="49" t="s">
        <v>28</v>
      </c>
      <c r="G85" s="50">
        <v>5.33E-2</v>
      </c>
      <c r="H85" s="51">
        <f>(0.001257*2)</f>
        <v>2.5140000000000002E-3</v>
      </c>
      <c r="I85" s="50">
        <f t="shared" ref="I85:I86" si="10">(G85/H85)</f>
        <v>21.201272871917261</v>
      </c>
      <c r="J85" s="92"/>
      <c r="K85" s="92"/>
      <c r="L85" s="87"/>
      <c r="M85" s="50"/>
    </row>
    <row r="86" spans="1:13">
      <c r="A86" s="26">
        <v>76</v>
      </c>
      <c r="B86" s="48">
        <v>7</v>
      </c>
      <c r="C86" s="48">
        <v>13</v>
      </c>
      <c r="D86" s="49" t="s">
        <v>45</v>
      </c>
      <c r="E86" s="49" t="s">
        <v>26</v>
      </c>
      <c r="F86" s="49" t="s">
        <v>28</v>
      </c>
      <c r="G86" s="50">
        <v>0.31</v>
      </c>
      <c r="H86" s="51">
        <f>(0.001257*2)</f>
        <v>2.5140000000000002E-3</v>
      </c>
      <c r="I86" s="50">
        <f t="shared" si="10"/>
        <v>123.30946698488464</v>
      </c>
      <c r="J86" s="92"/>
      <c r="K86" s="92"/>
      <c r="L86" s="87"/>
      <c r="M86" s="50"/>
    </row>
    <row r="87" spans="1:13">
      <c r="A87" s="26">
        <v>77</v>
      </c>
      <c r="B87" s="22">
        <v>7</v>
      </c>
      <c r="C87" s="22">
        <v>14</v>
      </c>
      <c r="D87" s="27" t="s">
        <v>3</v>
      </c>
      <c r="E87" s="27" t="s">
        <v>27</v>
      </c>
      <c r="F87" s="27" t="s">
        <v>28</v>
      </c>
      <c r="G87" s="29">
        <v>3.7400000000000003E-2</v>
      </c>
      <c r="H87" s="30">
        <v>1.2570000000000001E-3</v>
      </c>
      <c r="I87" s="28">
        <f t="shared" ref="I87:I110" si="11">G:G/H:H</f>
        <v>29.753381066030229</v>
      </c>
      <c r="J87" s="52">
        <v>38.645897919567176</v>
      </c>
      <c r="K87" s="52">
        <v>1.6613353433724072</v>
      </c>
      <c r="L87" s="90">
        <f t="shared" ref="L87:L112" si="12">(J87/K87)</f>
        <v>23.261948933872926</v>
      </c>
    </row>
    <row r="88" spans="1:13">
      <c r="A88" s="26">
        <v>78</v>
      </c>
      <c r="B88" s="22">
        <v>7</v>
      </c>
      <c r="C88" s="22">
        <v>14</v>
      </c>
      <c r="D88" s="27" t="s">
        <v>3</v>
      </c>
      <c r="E88" s="27" t="s">
        <v>26</v>
      </c>
      <c r="F88" s="27" t="s">
        <v>28</v>
      </c>
      <c r="G88" s="29">
        <v>0.30509999999999998</v>
      </c>
      <c r="H88" s="30">
        <v>1.2570000000000001E-3</v>
      </c>
      <c r="I88" s="28">
        <f t="shared" si="11"/>
        <v>242.72076372315033</v>
      </c>
      <c r="J88" s="52">
        <v>43.43458720500108</v>
      </c>
      <c r="K88" s="52">
        <v>1.4443645938779905</v>
      </c>
      <c r="L88" s="90">
        <f t="shared" si="12"/>
        <v>30.071761236117727</v>
      </c>
    </row>
    <row r="89" spans="1:13">
      <c r="A89" s="26">
        <v>79</v>
      </c>
      <c r="B89" s="22">
        <v>7</v>
      </c>
      <c r="C89" s="22">
        <v>14</v>
      </c>
      <c r="D89" s="27" t="s">
        <v>4</v>
      </c>
      <c r="E89" s="27" t="s">
        <v>27</v>
      </c>
      <c r="F89" s="27" t="s">
        <v>28</v>
      </c>
      <c r="G89" s="29">
        <v>6.2399999999999997E-2</v>
      </c>
      <c r="H89" s="30">
        <v>1.2570000000000001E-3</v>
      </c>
      <c r="I89" s="28">
        <f t="shared" si="11"/>
        <v>49.642004773269683</v>
      </c>
      <c r="J89" s="52">
        <v>39.606524547619046</v>
      </c>
      <c r="K89" s="52">
        <v>1.6497254880952379</v>
      </c>
      <c r="L89" s="90">
        <f t="shared" si="12"/>
        <v>24.007948494114906</v>
      </c>
    </row>
    <row r="90" spans="1:13">
      <c r="A90" s="26">
        <v>80</v>
      </c>
      <c r="B90" s="22">
        <v>7</v>
      </c>
      <c r="C90" s="22">
        <v>14</v>
      </c>
      <c r="D90" s="27" t="s">
        <v>4</v>
      </c>
      <c r="E90" s="27" t="s">
        <v>26</v>
      </c>
      <c r="F90" s="27" t="s">
        <v>28</v>
      </c>
      <c r="G90" s="29">
        <v>0.69440000000000002</v>
      </c>
      <c r="H90" s="30">
        <v>1.2570000000000001E-3</v>
      </c>
      <c r="I90" s="28">
        <f t="shared" si="11"/>
        <v>552.42641209228316</v>
      </c>
      <c r="J90" s="52">
        <v>40.737486173288247</v>
      </c>
      <c r="K90" s="52">
        <v>1.3807627561284868</v>
      </c>
      <c r="L90" s="90">
        <f t="shared" si="12"/>
        <v>29.503610227373066</v>
      </c>
    </row>
    <row r="91" spans="1:13">
      <c r="A91" s="26">
        <v>81</v>
      </c>
      <c r="B91">
        <v>7</v>
      </c>
      <c r="C91">
        <v>2</v>
      </c>
      <c r="D91" s="26" t="s">
        <v>3</v>
      </c>
      <c r="E91" s="26" t="s">
        <v>27</v>
      </c>
      <c r="F91" s="27" t="s">
        <v>25</v>
      </c>
      <c r="G91" s="28">
        <v>0.5595</v>
      </c>
      <c r="H91" s="30">
        <v>3.125E-2</v>
      </c>
      <c r="I91" s="28">
        <f t="shared" si="11"/>
        <v>17.904</v>
      </c>
      <c r="J91" s="52">
        <v>41.293152337491335</v>
      </c>
      <c r="K91" s="52">
        <v>1.5371691398128895</v>
      </c>
      <c r="L91" s="90">
        <f t="shared" si="12"/>
        <v>26.863115624685065</v>
      </c>
    </row>
    <row r="92" spans="1:13">
      <c r="A92" s="26">
        <v>82</v>
      </c>
      <c r="B92">
        <v>7</v>
      </c>
      <c r="C92">
        <v>2</v>
      </c>
      <c r="D92" s="26" t="s">
        <v>3</v>
      </c>
      <c r="E92" s="26" t="s">
        <v>26</v>
      </c>
      <c r="F92" s="27" t="s">
        <v>25</v>
      </c>
      <c r="G92" s="28">
        <v>2.5804</v>
      </c>
      <c r="H92" s="30">
        <v>3.125E-2</v>
      </c>
      <c r="I92" s="28">
        <f t="shared" si="11"/>
        <v>82.572800000000001</v>
      </c>
      <c r="J92" s="52">
        <v>39.394696104729043</v>
      </c>
      <c r="K92" s="52">
        <v>1.718479743860361</v>
      </c>
      <c r="L92" s="90">
        <f t="shared" si="12"/>
        <v>22.924155053601929</v>
      </c>
    </row>
    <row r="93" spans="1:13">
      <c r="A93" s="26">
        <v>83</v>
      </c>
      <c r="B93">
        <v>7</v>
      </c>
      <c r="C93">
        <v>2</v>
      </c>
      <c r="D93" s="26" t="s">
        <v>4</v>
      </c>
      <c r="E93" s="26" t="s">
        <v>27</v>
      </c>
      <c r="F93" s="27" t="s">
        <v>25</v>
      </c>
      <c r="G93" s="28">
        <v>0.16789999999999999</v>
      </c>
      <c r="H93" s="30">
        <v>3.125E-2</v>
      </c>
      <c r="I93" s="28">
        <f t="shared" si="11"/>
        <v>5.3727999999999998</v>
      </c>
      <c r="J93" s="52">
        <v>41.153157477892186</v>
      </c>
      <c r="K93" s="52">
        <v>1.5975545108015341</v>
      </c>
      <c r="L93" s="90">
        <f t="shared" si="12"/>
        <v>25.760095946425384</v>
      </c>
    </row>
    <row r="94" spans="1:13">
      <c r="A94" s="26">
        <v>84</v>
      </c>
      <c r="B94">
        <v>7</v>
      </c>
      <c r="C94">
        <v>2</v>
      </c>
      <c r="D94" s="26" t="s">
        <v>4</v>
      </c>
      <c r="E94" s="26" t="s">
        <v>26</v>
      </c>
      <c r="F94" s="27" t="s">
        <v>25</v>
      </c>
      <c r="G94" s="28">
        <v>1.0242</v>
      </c>
      <c r="H94" s="30">
        <v>3.125E-2</v>
      </c>
      <c r="I94" s="28">
        <f t="shared" si="11"/>
        <v>32.7744</v>
      </c>
      <c r="J94" s="52">
        <v>43.246538999164855</v>
      </c>
      <c r="K94" s="52">
        <v>2.0716435635543675</v>
      </c>
      <c r="L94" s="90">
        <f t="shared" si="12"/>
        <v>20.875472866078251</v>
      </c>
    </row>
    <row r="95" spans="1:13">
      <c r="A95" s="26">
        <v>85</v>
      </c>
      <c r="B95">
        <v>7</v>
      </c>
      <c r="C95">
        <v>6</v>
      </c>
      <c r="D95" s="26" t="s">
        <v>3</v>
      </c>
      <c r="E95" s="26" t="s">
        <v>27</v>
      </c>
      <c r="F95" s="27" t="s">
        <v>25</v>
      </c>
      <c r="G95" s="28">
        <v>0.48849999999999999</v>
      </c>
      <c r="H95" s="30">
        <v>3.125E-2</v>
      </c>
      <c r="I95" s="28">
        <f t="shared" si="11"/>
        <v>15.632</v>
      </c>
      <c r="J95" s="52">
        <v>43.955957161426461</v>
      </c>
      <c r="K95" s="52">
        <v>1.8957441880143489</v>
      </c>
      <c r="L95" s="90">
        <f t="shared" si="12"/>
        <v>23.186650097272384</v>
      </c>
    </row>
    <row r="96" spans="1:13">
      <c r="A96" s="26">
        <v>86</v>
      </c>
      <c r="B96">
        <v>7</v>
      </c>
      <c r="C96">
        <v>6</v>
      </c>
      <c r="D96" s="26" t="s">
        <v>3</v>
      </c>
      <c r="E96" s="26" t="s">
        <v>26</v>
      </c>
      <c r="F96" s="27" t="s">
        <v>25</v>
      </c>
      <c r="G96" s="28">
        <v>1.8746</v>
      </c>
      <c r="H96" s="30">
        <v>3.125E-2</v>
      </c>
      <c r="I96" s="28">
        <f t="shared" si="11"/>
        <v>59.987200000000001</v>
      </c>
      <c r="J96" s="52">
        <v>43.293419349255139</v>
      </c>
      <c r="K96" s="52">
        <v>1.7542238335303848</v>
      </c>
      <c r="L96" s="90">
        <f t="shared" si="12"/>
        <v>24.679529785048526</v>
      </c>
    </row>
    <row r="97" spans="1:14">
      <c r="A97" s="26">
        <v>87</v>
      </c>
      <c r="B97">
        <v>7</v>
      </c>
      <c r="C97">
        <v>6</v>
      </c>
      <c r="D97" s="26" t="s">
        <v>4</v>
      </c>
      <c r="E97" s="26" t="s">
        <v>27</v>
      </c>
      <c r="F97" s="27" t="s">
        <v>25</v>
      </c>
      <c r="G97" s="28">
        <v>0.1113</v>
      </c>
      <c r="H97" s="30">
        <v>3.125E-2</v>
      </c>
      <c r="I97" s="28">
        <f t="shared" si="11"/>
        <v>3.5615999999999999</v>
      </c>
      <c r="J97" s="52">
        <v>43.396355421020658</v>
      </c>
      <c r="K97" s="52">
        <v>1.4957645235419197</v>
      </c>
      <c r="L97" s="90">
        <f t="shared" si="12"/>
        <v>29.012825707524843</v>
      </c>
    </row>
    <row r="98" spans="1:14">
      <c r="A98" s="26">
        <v>88</v>
      </c>
      <c r="B98">
        <v>7</v>
      </c>
      <c r="C98">
        <v>6</v>
      </c>
      <c r="D98" s="26" t="s">
        <v>4</v>
      </c>
      <c r="E98" s="26" t="s">
        <v>26</v>
      </c>
      <c r="F98" s="27" t="s">
        <v>25</v>
      </c>
      <c r="G98" s="28">
        <v>1.7405999999999999</v>
      </c>
      <c r="H98" s="30">
        <v>3.125E-2</v>
      </c>
      <c r="I98" s="28">
        <f t="shared" si="11"/>
        <v>55.699199999999998</v>
      </c>
      <c r="J98" s="52">
        <v>43.854116361189362</v>
      </c>
      <c r="K98" s="52">
        <v>1.731383079342723</v>
      </c>
      <c r="L98" s="90">
        <f t="shared" si="12"/>
        <v>25.328950527711925</v>
      </c>
    </row>
    <row r="99" spans="1:14">
      <c r="A99" s="26">
        <v>89</v>
      </c>
      <c r="B99" s="22">
        <v>7</v>
      </c>
      <c r="C99" s="22">
        <v>8</v>
      </c>
      <c r="D99" s="27" t="s">
        <v>3</v>
      </c>
      <c r="E99" s="27" t="s">
        <v>27</v>
      </c>
      <c r="F99" s="27" t="s">
        <v>25</v>
      </c>
      <c r="G99" s="29">
        <v>0.21329999999999999</v>
      </c>
      <c r="H99" s="30">
        <v>3.125E-2</v>
      </c>
      <c r="I99" s="28">
        <f t="shared" si="11"/>
        <v>6.8255999999999997</v>
      </c>
      <c r="J99" s="52">
        <v>44.48542868317999</v>
      </c>
      <c r="K99" s="52">
        <v>1.7818731521585276</v>
      </c>
      <c r="L99" s="90">
        <f t="shared" si="12"/>
        <v>24.965541811599316</v>
      </c>
    </row>
    <row r="100" spans="1:14">
      <c r="A100" s="26">
        <v>90</v>
      </c>
      <c r="B100" s="22">
        <v>7</v>
      </c>
      <c r="C100" s="22">
        <v>8</v>
      </c>
      <c r="D100" s="27" t="s">
        <v>3</v>
      </c>
      <c r="E100" s="27" t="s">
        <v>26</v>
      </c>
      <c r="F100" s="27" t="s">
        <v>25</v>
      </c>
      <c r="G100" s="29">
        <v>2.823</v>
      </c>
      <c r="H100" s="30">
        <v>3.125E-2</v>
      </c>
      <c r="I100" s="28">
        <f t="shared" si="11"/>
        <v>90.335999999999999</v>
      </c>
      <c r="J100" s="52">
        <v>40.509214565310486</v>
      </c>
      <c r="K100" s="52">
        <v>1.9364862773019271</v>
      </c>
      <c r="L100" s="90">
        <f t="shared" si="12"/>
        <v>20.9189267386657</v>
      </c>
    </row>
    <row r="101" spans="1:14">
      <c r="A101" s="26">
        <v>91</v>
      </c>
      <c r="B101" s="22">
        <v>7</v>
      </c>
      <c r="C101" s="22">
        <v>8</v>
      </c>
      <c r="D101" s="27" t="s">
        <v>4</v>
      </c>
      <c r="E101" s="27" t="s">
        <v>27</v>
      </c>
      <c r="F101" s="27" t="s">
        <v>25</v>
      </c>
      <c r="G101" s="29">
        <v>4.8999999999999998E-3</v>
      </c>
      <c r="H101" s="30">
        <v>3.125E-2</v>
      </c>
      <c r="I101" s="28">
        <f t="shared" si="11"/>
        <v>0.15679999999999999</v>
      </c>
      <c r="J101" s="52">
        <v>45.464575958206076</v>
      </c>
      <c r="K101" s="52">
        <v>1.2476002104163315</v>
      </c>
      <c r="L101" s="90">
        <f t="shared" si="12"/>
        <v>36.441622547526087</v>
      </c>
    </row>
    <row r="102" spans="1:14">
      <c r="A102" s="26">
        <v>92</v>
      </c>
      <c r="B102" s="22">
        <v>7</v>
      </c>
      <c r="C102" s="22">
        <v>8</v>
      </c>
      <c r="D102" s="27" t="s">
        <v>4</v>
      </c>
      <c r="E102" s="27" t="s">
        <v>26</v>
      </c>
      <c r="F102" s="27" t="s">
        <v>25</v>
      </c>
      <c r="G102" s="29">
        <v>1.1283000000000001</v>
      </c>
      <c r="H102" s="30">
        <v>3.125E-2</v>
      </c>
      <c r="I102" s="28">
        <f t="shared" si="11"/>
        <v>36.105600000000003</v>
      </c>
      <c r="J102" s="52">
        <v>45.370440000000002</v>
      </c>
      <c r="K102" s="52">
        <v>1.5531029999999999</v>
      </c>
      <c r="L102" s="90">
        <f t="shared" si="12"/>
        <v>29.212769532992986</v>
      </c>
    </row>
    <row r="103" spans="1:14">
      <c r="A103" s="26">
        <v>93</v>
      </c>
      <c r="B103">
        <v>7</v>
      </c>
      <c r="C103">
        <v>10</v>
      </c>
      <c r="D103" s="26" t="s">
        <v>3</v>
      </c>
      <c r="E103" s="26" t="s">
        <v>27</v>
      </c>
      <c r="F103" s="27" t="s">
        <v>25</v>
      </c>
      <c r="G103" s="28">
        <v>0.18809999999999999</v>
      </c>
      <c r="H103" s="30">
        <v>3.125E-2</v>
      </c>
      <c r="I103" s="28">
        <f t="shared" si="11"/>
        <v>6.0191999999999997</v>
      </c>
      <c r="J103" s="52">
        <v>45.09919</v>
      </c>
      <c r="K103" s="52">
        <v>0.56994500000000003</v>
      </c>
      <c r="L103" s="90">
        <f t="shared" si="12"/>
        <v>79.129021221345909</v>
      </c>
    </row>
    <row r="104" spans="1:14">
      <c r="A104" s="26">
        <v>94</v>
      </c>
      <c r="B104">
        <v>7</v>
      </c>
      <c r="C104">
        <v>10</v>
      </c>
      <c r="D104" s="26" t="s">
        <v>3</v>
      </c>
      <c r="E104" s="26" t="s">
        <v>26</v>
      </c>
      <c r="F104" s="27" t="s">
        <v>25</v>
      </c>
      <c r="G104" s="28">
        <v>2.1976</v>
      </c>
      <c r="H104" s="30">
        <v>3.125E-2</v>
      </c>
      <c r="I104" s="28">
        <f t="shared" si="11"/>
        <v>70.3232</v>
      </c>
      <c r="J104" s="52">
        <v>45.239609999999999</v>
      </c>
      <c r="K104" s="52">
        <v>1.798781</v>
      </c>
      <c r="L104" s="90">
        <f t="shared" si="12"/>
        <v>25.150148906398279</v>
      </c>
    </row>
    <row r="105" spans="1:14">
      <c r="A105" s="26">
        <v>95</v>
      </c>
      <c r="B105">
        <v>7</v>
      </c>
      <c r="C105">
        <v>10</v>
      </c>
      <c r="D105" s="26" t="s">
        <v>4</v>
      </c>
      <c r="E105" s="26" t="s">
        <v>27</v>
      </c>
      <c r="F105" s="27" t="s">
        <v>25</v>
      </c>
      <c r="G105" s="28">
        <v>0.1192</v>
      </c>
      <c r="H105" s="30">
        <v>3.125E-2</v>
      </c>
      <c r="I105" s="28">
        <f t="shared" si="11"/>
        <v>3.8144</v>
      </c>
      <c r="J105" s="52">
        <v>43.128169999999997</v>
      </c>
      <c r="K105" s="52">
        <v>1.836085</v>
      </c>
      <c r="L105" s="90">
        <f t="shared" si="12"/>
        <v>23.489201208005074</v>
      </c>
    </row>
    <row r="106" spans="1:14">
      <c r="A106" s="26">
        <v>96</v>
      </c>
      <c r="B106">
        <v>7</v>
      </c>
      <c r="C106">
        <v>10</v>
      </c>
      <c r="D106" s="26" t="s">
        <v>4</v>
      </c>
      <c r="E106" s="26" t="s">
        <v>26</v>
      </c>
      <c r="F106" s="27" t="s">
        <v>25</v>
      </c>
      <c r="G106" s="28">
        <v>0.8155</v>
      </c>
      <c r="H106" s="30">
        <v>3.125E-2</v>
      </c>
      <c r="I106" s="28">
        <f t="shared" si="11"/>
        <v>26.096</v>
      </c>
      <c r="J106" s="52">
        <v>39.98498</v>
      </c>
      <c r="K106" s="52">
        <v>1.887815</v>
      </c>
      <c r="L106" s="90">
        <f t="shared" si="12"/>
        <v>21.18056059518544</v>
      </c>
    </row>
    <row r="107" spans="1:14">
      <c r="A107" s="26">
        <v>97</v>
      </c>
      <c r="B107">
        <v>7</v>
      </c>
      <c r="C107">
        <v>12</v>
      </c>
      <c r="D107" s="26" t="s">
        <v>3</v>
      </c>
      <c r="E107" s="26" t="s">
        <v>27</v>
      </c>
      <c r="F107" s="27" t="s">
        <v>25</v>
      </c>
      <c r="G107" s="28">
        <v>0.64480000000000004</v>
      </c>
      <c r="H107" s="30">
        <v>3.125E-2</v>
      </c>
      <c r="I107" s="28">
        <f t="shared" si="11"/>
        <v>20.633600000000001</v>
      </c>
      <c r="J107" s="52">
        <v>42.142800000000001</v>
      </c>
      <c r="K107" s="52">
        <v>1.4697830000000001</v>
      </c>
      <c r="L107" s="90">
        <f t="shared" si="12"/>
        <v>28.672804080602376</v>
      </c>
    </row>
    <row r="108" spans="1:14">
      <c r="A108" s="26">
        <v>98</v>
      </c>
      <c r="B108">
        <v>7</v>
      </c>
      <c r="C108">
        <v>12</v>
      </c>
      <c r="D108" s="26" t="s">
        <v>3</v>
      </c>
      <c r="E108" s="26" t="s">
        <v>26</v>
      </c>
      <c r="F108" s="27" t="s">
        <v>25</v>
      </c>
      <c r="G108" s="28">
        <v>1.9745999999999999</v>
      </c>
      <c r="H108" s="30">
        <v>3.125E-2</v>
      </c>
      <c r="I108" s="28">
        <f t="shared" si="11"/>
        <v>63.187199999999997</v>
      </c>
      <c r="J108" s="52">
        <v>43.664319999999996</v>
      </c>
      <c r="K108" s="52">
        <v>1.4347700000000001</v>
      </c>
      <c r="L108" s="90">
        <f t="shared" si="12"/>
        <v>30.432975320086143</v>
      </c>
    </row>
    <row r="109" spans="1:14">
      <c r="A109" s="26">
        <v>99</v>
      </c>
      <c r="B109">
        <v>7</v>
      </c>
      <c r="C109">
        <v>12</v>
      </c>
      <c r="D109" s="26" t="s">
        <v>4</v>
      </c>
      <c r="E109" s="26" t="s">
        <v>27</v>
      </c>
      <c r="F109" s="27" t="s">
        <v>25</v>
      </c>
      <c r="G109" s="28">
        <v>0.3639</v>
      </c>
      <c r="H109" s="30">
        <v>3.125E-2</v>
      </c>
      <c r="I109" s="28">
        <f t="shared" si="11"/>
        <v>11.6448</v>
      </c>
      <c r="J109" s="52">
        <v>49.922370000000001</v>
      </c>
      <c r="K109" s="52">
        <v>1.1096029999999999</v>
      </c>
      <c r="L109" s="90">
        <f t="shared" si="12"/>
        <v>44.991199555156221</v>
      </c>
    </row>
    <row r="110" spans="1:14">
      <c r="A110" s="26">
        <v>100</v>
      </c>
      <c r="B110">
        <v>7</v>
      </c>
      <c r="C110">
        <v>12</v>
      </c>
      <c r="D110" s="26" t="s">
        <v>4</v>
      </c>
      <c r="E110" s="26" t="s">
        <v>26</v>
      </c>
      <c r="F110" s="27" t="s">
        <v>25</v>
      </c>
      <c r="G110" s="28">
        <v>3.58</v>
      </c>
      <c r="H110" s="30">
        <v>3.125E-2</v>
      </c>
      <c r="I110" s="28">
        <f t="shared" si="11"/>
        <v>114.56</v>
      </c>
      <c r="J110" s="52">
        <v>48.74577</v>
      </c>
      <c r="K110" s="52">
        <v>1.2085589999999999</v>
      </c>
      <c r="L110" s="90">
        <f t="shared" si="12"/>
        <v>40.33379421277737</v>
      </c>
    </row>
    <row r="111" spans="1:14">
      <c r="A111" s="26">
        <v>101</v>
      </c>
      <c r="B111" s="48">
        <v>7</v>
      </c>
      <c r="C111" s="48">
        <v>13</v>
      </c>
      <c r="D111" s="49" t="s">
        <v>45</v>
      </c>
      <c r="E111" s="49" t="s">
        <v>27</v>
      </c>
      <c r="F111" s="49" t="s">
        <v>25</v>
      </c>
      <c r="G111" s="50">
        <v>1.4028</v>
      </c>
      <c r="H111" s="51">
        <v>6.25E-2</v>
      </c>
      <c r="I111" s="50">
        <f t="shared" ref="I111:I112" si="13">(G111/H111)</f>
        <v>22.444800000000001</v>
      </c>
      <c r="J111" s="55">
        <v>42.132260000000002</v>
      </c>
      <c r="K111" s="55">
        <v>1.2172190000000001</v>
      </c>
      <c r="L111" s="92">
        <f t="shared" si="12"/>
        <v>34.613541195134154</v>
      </c>
      <c r="M111" s="50"/>
      <c r="N111" s="22"/>
    </row>
    <row r="112" spans="1:14">
      <c r="A112" s="26">
        <v>102</v>
      </c>
      <c r="B112" s="48">
        <v>7</v>
      </c>
      <c r="C112" s="48">
        <v>13</v>
      </c>
      <c r="D112" s="49" t="s">
        <v>45</v>
      </c>
      <c r="E112" s="49" t="s">
        <v>26</v>
      </c>
      <c r="F112" s="49" t="s">
        <v>25</v>
      </c>
      <c r="G112" s="50">
        <v>4.0991</v>
      </c>
      <c r="H112" s="51">
        <v>6.25E-2</v>
      </c>
      <c r="I112" s="50">
        <f t="shared" si="13"/>
        <v>65.585599999999999</v>
      </c>
      <c r="J112" s="55">
        <v>45.035519999999998</v>
      </c>
      <c r="K112" s="55">
        <v>0.90537480000000004</v>
      </c>
      <c r="L112" s="92">
        <f t="shared" si="12"/>
        <v>49.742405023864144</v>
      </c>
      <c r="M112" s="50"/>
      <c r="N112" s="22"/>
    </row>
    <row r="113" spans="1:12">
      <c r="A113" s="26">
        <v>103</v>
      </c>
      <c r="B113" s="22">
        <v>7</v>
      </c>
      <c r="C113" s="22">
        <v>14</v>
      </c>
      <c r="D113" s="27" t="s">
        <v>3</v>
      </c>
      <c r="E113" s="27" t="s">
        <v>27</v>
      </c>
      <c r="F113" s="27" t="s">
        <v>25</v>
      </c>
      <c r="G113" s="29">
        <v>0.6351</v>
      </c>
      <c r="H113" s="30">
        <v>3.125E-2</v>
      </c>
      <c r="I113" s="28">
        <f>G:G/H:H</f>
        <v>20.3232</v>
      </c>
      <c r="J113" s="52">
        <v>43.373699999999999</v>
      </c>
      <c r="K113" s="52">
        <v>1.3530040000000001</v>
      </c>
      <c r="L113" s="90">
        <f t="shared" ref="L113:L116" si="14">(J113/K113)</f>
        <v>32.057333163833952</v>
      </c>
    </row>
    <row r="114" spans="1:12">
      <c r="A114" s="26">
        <v>104</v>
      </c>
      <c r="B114" s="22">
        <v>7</v>
      </c>
      <c r="C114" s="22">
        <v>14</v>
      </c>
      <c r="D114" s="27" t="s">
        <v>3</v>
      </c>
      <c r="E114" s="27" t="s">
        <v>26</v>
      </c>
      <c r="F114" s="27" t="s">
        <v>25</v>
      </c>
      <c r="G114" s="29">
        <v>2.5337000000000001</v>
      </c>
      <c r="H114" s="30">
        <v>3.125E-2</v>
      </c>
      <c r="I114" s="28">
        <f>G:G/H:H</f>
        <v>81.078400000000002</v>
      </c>
      <c r="J114" s="52">
        <v>45.240220000000001</v>
      </c>
      <c r="K114" s="52">
        <v>1.517234</v>
      </c>
      <c r="L114" s="90">
        <f t="shared" si="14"/>
        <v>29.817562749055188</v>
      </c>
    </row>
    <row r="115" spans="1:12">
      <c r="A115" s="26">
        <v>105</v>
      </c>
      <c r="B115" s="22">
        <v>7</v>
      </c>
      <c r="C115" s="22">
        <v>14</v>
      </c>
      <c r="D115" s="27" t="s">
        <v>4</v>
      </c>
      <c r="E115" s="27" t="s">
        <v>27</v>
      </c>
      <c r="F115" s="27" t="s">
        <v>25</v>
      </c>
      <c r="G115" s="29">
        <v>9.7500000000000003E-2</v>
      </c>
      <c r="H115" s="30">
        <v>3.125E-2</v>
      </c>
      <c r="I115" s="28">
        <f>G:G/H:H</f>
        <v>3.12</v>
      </c>
      <c r="J115" s="52">
        <v>46.067140000000002</v>
      </c>
      <c r="K115" s="52">
        <v>1.699257</v>
      </c>
      <c r="L115" s="90">
        <f t="shared" si="14"/>
        <v>27.110166384484515</v>
      </c>
    </row>
    <row r="116" spans="1:12">
      <c r="A116" s="26">
        <v>106</v>
      </c>
      <c r="B116" s="22">
        <v>7</v>
      </c>
      <c r="C116" s="22">
        <v>14</v>
      </c>
      <c r="D116" s="27" t="s">
        <v>4</v>
      </c>
      <c r="E116" s="27" t="s">
        <v>26</v>
      </c>
      <c r="F116" s="27" t="s">
        <v>25</v>
      </c>
      <c r="G116" s="29">
        <v>0.45550000000000002</v>
      </c>
      <c r="H116" s="30">
        <v>3.125E-2</v>
      </c>
      <c r="I116" s="28">
        <f>G:G/H:H</f>
        <v>14.576000000000001</v>
      </c>
      <c r="J116" s="52">
        <v>44.505099999999999</v>
      </c>
      <c r="K116" s="52">
        <v>1.1904269999999999</v>
      </c>
      <c r="L116" s="90">
        <f t="shared" si="14"/>
        <v>37.385828782445294</v>
      </c>
    </row>
  </sheetData>
  <sortState ref="P4:W109">
    <sortCondition ref="T4:T109"/>
    <sortCondition ref="P4:P109"/>
    <sortCondition ref="Q4:Q109"/>
    <sortCondition ref="R4:R109"/>
    <sortCondition ref="S4:S109"/>
  </sortState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topLeftCell="A2" workbookViewId="0">
      <selection activeCell="D14" sqref="D14"/>
    </sheetView>
  </sheetViews>
  <sheetFormatPr baseColWidth="10" defaultColWidth="8.83203125" defaultRowHeight="14" x14ac:dyDescent="0"/>
  <cols>
    <col min="1" max="1" width="10.6640625" bestFit="1" customWidth="1"/>
    <col min="3" max="3" width="11.6640625" bestFit="1" customWidth="1"/>
    <col min="4" max="7" width="14.33203125" bestFit="1" customWidth="1"/>
    <col min="8" max="8" width="21.5" bestFit="1" customWidth="1"/>
  </cols>
  <sheetData>
    <row r="1" spans="1:15">
      <c r="A1" s="85" t="s">
        <v>46</v>
      </c>
    </row>
    <row r="2" spans="1:15">
      <c r="A2" s="85"/>
    </row>
    <row r="3" spans="1:15">
      <c r="A3" t="s">
        <v>73</v>
      </c>
    </row>
    <row r="5" spans="1:15">
      <c r="A5" s="5"/>
      <c r="B5" s="5"/>
      <c r="C5" s="24" t="s">
        <v>34</v>
      </c>
      <c r="D5" s="24" t="s">
        <v>34</v>
      </c>
      <c r="E5" s="24" t="s">
        <v>35</v>
      </c>
      <c r="F5" s="24" t="s">
        <v>36</v>
      </c>
      <c r="G5" s="24" t="s">
        <v>37</v>
      </c>
      <c r="H5" s="53" t="s">
        <v>47</v>
      </c>
      <c r="I5" s="5"/>
    </row>
    <row r="6" spans="1:15" ht="15" thickBot="1">
      <c r="A6" s="24" t="s">
        <v>0</v>
      </c>
      <c r="B6" s="24" t="s">
        <v>1</v>
      </c>
      <c r="C6" s="31" t="s">
        <v>11</v>
      </c>
      <c r="D6" s="31" t="s">
        <v>17</v>
      </c>
      <c r="E6" s="24" t="s">
        <v>17</v>
      </c>
      <c r="F6" s="31" t="s">
        <v>17</v>
      </c>
      <c r="G6" s="24" t="s">
        <v>17</v>
      </c>
      <c r="H6" s="31" t="s">
        <v>17</v>
      </c>
      <c r="I6" s="5"/>
      <c r="K6" s="56"/>
      <c r="L6" s="56"/>
      <c r="M6" s="57"/>
      <c r="N6" s="58"/>
      <c r="O6" s="57"/>
    </row>
    <row r="7" spans="1:15" ht="16" thickTop="1" thickBot="1">
      <c r="A7" s="32">
        <v>7</v>
      </c>
      <c r="B7" s="33">
        <v>2</v>
      </c>
      <c r="C7" s="34">
        <v>294</v>
      </c>
      <c r="D7" s="35">
        <f>(C7/0.0625)</f>
        <v>4704</v>
      </c>
      <c r="E7" s="61">
        <v>57.6736</v>
      </c>
      <c r="F7" s="64">
        <v>11.638400000000001</v>
      </c>
      <c r="G7" s="70">
        <f>(E7+F7)</f>
        <v>69.311999999999998</v>
      </c>
      <c r="H7" s="72">
        <f>(D7-G7)</f>
        <v>4634.6880000000001</v>
      </c>
      <c r="I7" s="5"/>
      <c r="K7" s="56"/>
      <c r="L7" s="56"/>
      <c r="M7" s="57"/>
      <c r="N7" s="58"/>
      <c r="O7" s="57"/>
    </row>
    <row r="8" spans="1:15" ht="16" thickTop="1" thickBot="1">
      <c r="A8" s="36">
        <v>7</v>
      </c>
      <c r="B8" s="37">
        <v>6</v>
      </c>
      <c r="C8" s="38">
        <v>203</v>
      </c>
      <c r="D8" s="39">
        <f t="shared" ref="D8:D20" si="0">(C8/0.0625)</f>
        <v>3248</v>
      </c>
      <c r="E8" s="59">
        <v>57.843199999999996</v>
      </c>
      <c r="F8" s="65">
        <v>9.5968</v>
      </c>
      <c r="G8" s="68">
        <f t="shared" ref="G8:G20" si="1">(E8+F8)</f>
        <v>67.44</v>
      </c>
      <c r="H8" s="72">
        <f t="shared" ref="H8:H13" si="2">(D8-G8)</f>
        <v>3180.56</v>
      </c>
      <c r="I8" s="5"/>
      <c r="K8" s="56"/>
      <c r="L8" s="56"/>
      <c r="M8" s="57"/>
      <c r="N8" s="58"/>
      <c r="O8" s="57"/>
    </row>
    <row r="9" spans="1:15" ht="16" thickTop="1" thickBot="1">
      <c r="A9" s="36">
        <v>7</v>
      </c>
      <c r="B9" s="37">
        <v>8</v>
      </c>
      <c r="C9" s="38">
        <v>257.3</v>
      </c>
      <c r="D9" s="39">
        <f t="shared" si="0"/>
        <v>4116.8</v>
      </c>
      <c r="E9" s="59">
        <v>63.220799999999997</v>
      </c>
      <c r="F9" s="65">
        <v>3.4911999999999996</v>
      </c>
      <c r="G9" s="68">
        <f t="shared" si="1"/>
        <v>66.712000000000003</v>
      </c>
      <c r="H9" s="72">
        <f t="shared" si="2"/>
        <v>4050.0880000000002</v>
      </c>
      <c r="I9" s="5"/>
      <c r="K9" s="56"/>
      <c r="L9" s="56"/>
      <c r="M9" s="57"/>
      <c r="N9" s="58"/>
      <c r="O9" s="57"/>
    </row>
    <row r="10" spans="1:15" ht="16" thickTop="1" thickBot="1">
      <c r="A10" s="36">
        <v>7</v>
      </c>
      <c r="B10" s="37">
        <v>10</v>
      </c>
      <c r="C10" s="38">
        <v>424.7</v>
      </c>
      <c r="D10" s="39">
        <f t="shared" si="0"/>
        <v>6795.2</v>
      </c>
      <c r="E10" s="59">
        <v>48.209600000000002</v>
      </c>
      <c r="F10" s="65">
        <v>4.9168000000000003</v>
      </c>
      <c r="G10" s="68">
        <f t="shared" si="1"/>
        <v>53.126400000000004</v>
      </c>
      <c r="H10" s="72">
        <f t="shared" si="2"/>
        <v>6742.0735999999997</v>
      </c>
      <c r="I10" s="5"/>
      <c r="K10" s="56"/>
      <c r="L10" s="56"/>
      <c r="M10" s="57"/>
      <c r="N10" s="58"/>
      <c r="O10" s="57"/>
    </row>
    <row r="11" spans="1:15" ht="16" thickTop="1" thickBot="1">
      <c r="A11" s="36">
        <v>7</v>
      </c>
      <c r="B11" s="37">
        <v>12</v>
      </c>
      <c r="C11" s="38">
        <v>292.60000000000002</v>
      </c>
      <c r="D11" s="39">
        <f t="shared" si="0"/>
        <v>4681.6000000000004</v>
      </c>
      <c r="E11" s="59">
        <v>88.873599999999996</v>
      </c>
      <c r="F11" s="65">
        <v>16.139200000000002</v>
      </c>
      <c r="G11" s="68">
        <f t="shared" si="1"/>
        <v>105.0128</v>
      </c>
      <c r="H11" s="72">
        <f t="shared" si="2"/>
        <v>4576.5871999999999</v>
      </c>
      <c r="I11" s="5"/>
      <c r="K11" s="56"/>
      <c r="L11" s="56"/>
      <c r="M11" s="57"/>
      <c r="N11" s="58"/>
      <c r="O11" s="57"/>
    </row>
    <row r="12" spans="1:15" ht="16" thickTop="1" thickBot="1">
      <c r="A12" s="36">
        <v>7</v>
      </c>
      <c r="B12" s="37">
        <v>13</v>
      </c>
      <c r="C12" s="38">
        <f>124.7+201.2</f>
        <v>325.89999999999998</v>
      </c>
      <c r="D12" s="39">
        <f t="shared" si="0"/>
        <v>5214.3999999999996</v>
      </c>
      <c r="E12" s="59">
        <v>65.585599999999999</v>
      </c>
      <c r="F12" s="65">
        <v>22.444800000000001</v>
      </c>
      <c r="G12" s="68">
        <f t="shared" si="1"/>
        <v>88.0304</v>
      </c>
      <c r="H12" s="72">
        <f t="shared" si="2"/>
        <v>5126.3696</v>
      </c>
      <c r="I12" s="5"/>
      <c r="K12" s="56"/>
      <c r="L12" s="56"/>
      <c r="M12" s="57"/>
      <c r="N12" s="58"/>
      <c r="O12" s="57"/>
    </row>
    <row r="13" spans="1:15" ht="16" thickTop="1" thickBot="1">
      <c r="A13" s="36">
        <v>7</v>
      </c>
      <c r="B13" s="37">
        <v>14</v>
      </c>
      <c r="C13" s="38">
        <v>131.6</v>
      </c>
      <c r="D13" s="39">
        <f t="shared" si="0"/>
        <v>2105.6</v>
      </c>
      <c r="E13" s="59">
        <v>47.827200000000005</v>
      </c>
      <c r="F13" s="65">
        <v>11.7216</v>
      </c>
      <c r="G13" s="68">
        <f t="shared" si="1"/>
        <v>59.548800000000007</v>
      </c>
      <c r="H13" s="72">
        <f t="shared" si="2"/>
        <v>2046.0511999999999</v>
      </c>
      <c r="I13" s="5"/>
      <c r="K13" s="56"/>
      <c r="L13" s="56"/>
      <c r="M13" s="57"/>
      <c r="N13" s="58"/>
      <c r="O13" s="57"/>
    </row>
    <row r="14" spans="1:15" ht="15" thickBot="1">
      <c r="A14" s="40">
        <v>3</v>
      </c>
      <c r="B14" s="41">
        <v>2</v>
      </c>
      <c r="C14" s="42">
        <v>158.30000000000001</v>
      </c>
      <c r="D14" s="43">
        <f t="shared" si="0"/>
        <v>2532.8000000000002</v>
      </c>
      <c r="E14" s="60">
        <v>18.6448</v>
      </c>
      <c r="F14" s="66">
        <v>4.1088000000000005</v>
      </c>
      <c r="G14" s="69">
        <f>(E14+F14)</f>
        <v>22.753599999999999</v>
      </c>
      <c r="H14" s="73">
        <f>(D14-G14)</f>
        <v>2510.0464000000002</v>
      </c>
      <c r="I14" s="5"/>
      <c r="K14" s="56"/>
      <c r="L14" s="56"/>
      <c r="M14" s="57"/>
      <c r="N14" s="58"/>
      <c r="O14" s="57"/>
    </row>
    <row r="15" spans="1:15" ht="15" thickBot="1">
      <c r="A15" s="40">
        <v>3</v>
      </c>
      <c r="B15" s="41">
        <v>6</v>
      </c>
      <c r="C15" s="42">
        <v>136.69999999999999</v>
      </c>
      <c r="D15" s="43">
        <f t="shared" si="0"/>
        <v>2187.1999999999998</v>
      </c>
      <c r="E15" s="60">
        <v>20.1296</v>
      </c>
      <c r="F15" s="66">
        <v>4.3280000000000003</v>
      </c>
      <c r="G15" s="69">
        <f t="shared" si="1"/>
        <v>24.457599999999999</v>
      </c>
      <c r="H15" s="73">
        <f t="shared" ref="H15:H20" si="3">(D15-G15)</f>
        <v>2162.7423999999996</v>
      </c>
      <c r="I15" s="5"/>
      <c r="K15" s="56"/>
      <c r="L15" s="56"/>
      <c r="M15" s="57"/>
      <c r="N15" s="58"/>
      <c r="O15" s="57"/>
    </row>
    <row r="16" spans="1:15" ht="15" thickBot="1">
      <c r="A16" s="40">
        <v>3</v>
      </c>
      <c r="B16" s="41">
        <v>8</v>
      </c>
      <c r="C16" s="42">
        <v>201.5</v>
      </c>
      <c r="D16" s="43">
        <f t="shared" si="0"/>
        <v>3224</v>
      </c>
      <c r="E16" s="60">
        <v>24.9696</v>
      </c>
      <c r="F16" s="66">
        <v>3.9167999999999998</v>
      </c>
      <c r="G16" s="69">
        <f t="shared" si="1"/>
        <v>28.886399999999998</v>
      </c>
      <c r="H16" s="73">
        <f t="shared" si="3"/>
        <v>3195.1136000000001</v>
      </c>
      <c r="I16" s="5"/>
      <c r="K16" s="56"/>
      <c r="L16" s="56"/>
      <c r="M16" s="57"/>
      <c r="N16" s="58"/>
      <c r="O16" s="57"/>
    </row>
    <row r="17" spans="1:15" ht="15" thickBot="1">
      <c r="A17" s="40">
        <v>3</v>
      </c>
      <c r="B17" s="41">
        <v>9</v>
      </c>
      <c r="C17" s="42">
        <f>140.4+220.2</f>
        <v>360.6</v>
      </c>
      <c r="D17" s="43">
        <f t="shared" si="0"/>
        <v>5769.6</v>
      </c>
      <c r="E17" s="60">
        <v>38.428799999999995</v>
      </c>
      <c r="F17" s="66">
        <v>3.2991999999999999</v>
      </c>
      <c r="G17" s="69">
        <f t="shared" si="1"/>
        <v>41.727999999999994</v>
      </c>
      <c r="H17" s="73">
        <f t="shared" si="3"/>
        <v>5727.8720000000003</v>
      </c>
      <c r="I17" s="5"/>
      <c r="K17" s="56"/>
      <c r="L17" s="56"/>
      <c r="M17" s="57"/>
      <c r="N17" s="58"/>
      <c r="O17" s="57"/>
    </row>
    <row r="18" spans="1:15" ht="15" thickBot="1">
      <c r="A18" s="40">
        <v>3</v>
      </c>
      <c r="B18" s="41">
        <v>10</v>
      </c>
      <c r="C18" s="42">
        <v>404</v>
      </c>
      <c r="D18" s="43">
        <f t="shared" si="0"/>
        <v>6464</v>
      </c>
      <c r="E18" s="60">
        <v>36.655999999999999</v>
      </c>
      <c r="F18" s="66">
        <v>4.1295999999999999</v>
      </c>
      <c r="G18" s="69">
        <f t="shared" si="1"/>
        <v>40.785600000000002</v>
      </c>
      <c r="H18" s="73">
        <f t="shared" si="3"/>
        <v>6423.2143999999998</v>
      </c>
      <c r="I18" s="5"/>
      <c r="K18" s="56"/>
      <c r="L18" s="56"/>
      <c r="M18" s="57"/>
      <c r="N18" s="58"/>
      <c r="O18" s="57"/>
    </row>
    <row r="19" spans="1:15" ht="15" thickBot="1">
      <c r="A19" s="40">
        <v>3</v>
      </c>
      <c r="B19" s="41">
        <v>13</v>
      </c>
      <c r="C19" s="42">
        <v>163.69999999999999</v>
      </c>
      <c r="D19" s="43">
        <f t="shared" si="0"/>
        <v>2619.1999999999998</v>
      </c>
      <c r="E19" s="60">
        <v>36.116799999999998</v>
      </c>
      <c r="F19" s="66">
        <v>4.5888</v>
      </c>
      <c r="G19" s="69">
        <f>(E19+F19)</f>
        <v>40.705599999999997</v>
      </c>
      <c r="H19" s="73">
        <f t="shared" si="3"/>
        <v>2578.4944</v>
      </c>
      <c r="I19" s="5"/>
      <c r="K19" s="56"/>
      <c r="L19" s="56"/>
      <c r="M19" s="57"/>
      <c r="N19" s="58"/>
      <c r="O19" s="57"/>
    </row>
    <row r="20" spans="1:15" ht="15" thickBot="1">
      <c r="A20" s="44">
        <v>3</v>
      </c>
      <c r="B20" s="45">
        <v>15</v>
      </c>
      <c r="C20" s="46">
        <f>196.5+162.4</f>
        <v>358.9</v>
      </c>
      <c r="D20" s="47">
        <f t="shared" si="0"/>
        <v>5742.4</v>
      </c>
      <c r="E20" s="62">
        <v>62.009599999999992</v>
      </c>
      <c r="F20" s="67">
        <v>8.0367999999999995</v>
      </c>
      <c r="G20" s="71">
        <f t="shared" si="1"/>
        <v>70.046399999999991</v>
      </c>
      <c r="H20" s="74">
        <f t="shared" si="3"/>
        <v>5672.3535999999995</v>
      </c>
      <c r="I20" s="5"/>
      <c r="K20" s="56"/>
      <c r="L20" s="56"/>
      <c r="M20" s="57"/>
      <c r="N20" s="58"/>
      <c r="O20" s="57"/>
    </row>
    <row r="21" spans="1:15" s="5" customFormat="1" ht="15" thickTop="1">
      <c r="A21" s="23"/>
      <c r="B21" s="23"/>
      <c r="E21" s="63"/>
      <c r="G21" s="63"/>
      <c r="H21" s="63"/>
      <c r="K21" s="56"/>
      <c r="L21" s="56"/>
      <c r="M21" s="57"/>
      <c r="N21" s="58"/>
      <c r="O21" s="57"/>
    </row>
    <row r="22" spans="1:15" s="5" customFormat="1">
      <c r="A22" s="23"/>
      <c r="B22" s="23"/>
      <c r="K22" s="56"/>
      <c r="L22" s="56"/>
      <c r="M22" s="57"/>
      <c r="N22" s="58"/>
      <c r="O22" s="57"/>
    </row>
    <row r="23" spans="1:15" s="5" customFormat="1">
      <c r="A23" s="23"/>
      <c r="B23" s="23"/>
      <c r="K23" s="56"/>
      <c r="L23" s="56"/>
      <c r="M23" s="57"/>
      <c r="N23" s="58"/>
      <c r="O23" s="57"/>
    </row>
    <row r="24" spans="1:15" s="5" customFormat="1">
      <c r="A24" s="23"/>
      <c r="B24" s="23"/>
      <c r="L24" s="56"/>
      <c r="M24" s="56"/>
      <c r="N24" s="57"/>
      <c r="O24" s="58"/>
    </row>
    <row r="25" spans="1:15" s="5" customFormat="1">
      <c r="A25" s="23"/>
      <c r="B25" s="23"/>
      <c r="C25" s="75" t="s">
        <v>51</v>
      </c>
      <c r="D25" s="75"/>
      <c r="F25" s="75" t="s">
        <v>52</v>
      </c>
      <c r="G25" s="75"/>
      <c r="I25" s="75" t="s">
        <v>53</v>
      </c>
      <c r="J25" s="75"/>
    </row>
    <row r="26" spans="1:15" s="5" customFormat="1">
      <c r="A26" s="23"/>
      <c r="B26" s="23"/>
      <c r="C26" s="75"/>
      <c r="D26" s="75"/>
      <c r="F26" s="75"/>
      <c r="G26" s="75"/>
      <c r="I26" s="75"/>
      <c r="J26" s="75"/>
    </row>
    <row r="27" spans="1:15" s="5" customFormat="1">
      <c r="A27" s="23"/>
      <c r="B27" s="23"/>
      <c r="C27" s="75" t="s">
        <v>49</v>
      </c>
      <c r="D27" s="76">
        <f>AVERAGE(E14:E20)</f>
        <v>33.850742857142855</v>
      </c>
      <c r="F27" s="75" t="s">
        <v>49</v>
      </c>
      <c r="G27" s="76">
        <f>AVERAGE(F14:F20)</f>
        <v>4.6297142857142859</v>
      </c>
      <c r="I27" s="75" t="s">
        <v>49</v>
      </c>
      <c r="J27" s="76">
        <f>AVERAGE(G14:G20)</f>
        <v>38.480457142857141</v>
      </c>
    </row>
    <row r="28" spans="1:15" s="5" customFormat="1">
      <c r="A28" s="23"/>
      <c r="B28" s="23"/>
      <c r="C28" s="75" t="s">
        <v>50</v>
      </c>
      <c r="D28" s="76">
        <f>AVERAGE(E7:E13)</f>
        <v>61.319085714285713</v>
      </c>
      <c r="F28" s="75" t="s">
        <v>50</v>
      </c>
      <c r="G28" s="76">
        <f>AVERAGE(F7:F13)</f>
        <v>11.421257142857144</v>
      </c>
      <c r="I28" s="75" t="s">
        <v>50</v>
      </c>
      <c r="J28" s="76">
        <f>AVERAGE(G7:G13)</f>
        <v>72.740342857142863</v>
      </c>
    </row>
    <row r="29" spans="1:15" s="5" customFormat="1">
      <c r="A29" s="23"/>
      <c r="B29" s="23"/>
    </row>
    <row r="30" spans="1:15" s="5" customFormat="1">
      <c r="A30" s="23"/>
      <c r="B30" s="23"/>
    </row>
    <row r="31" spans="1:15" s="5" customFormat="1">
      <c r="A31" s="23"/>
      <c r="B31" s="23"/>
    </row>
    <row r="32" spans="1:15" s="5" customFormat="1">
      <c r="A32" s="23"/>
      <c r="B32" s="23"/>
    </row>
    <row r="33" spans="1:7" s="5" customFormat="1">
      <c r="A33" s="23"/>
      <c r="B33" s="23"/>
    </row>
    <row r="34" spans="1:7" s="5" customFormat="1">
      <c r="A34" s="23"/>
      <c r="B34" s="23"/>
      <c r="C34" s="75" t="s">
        <v>57</v>
      </c>
      <c r="D34" s="75"/>
      <c r="F34" s="75" t="s">
        <v>48</v>
      </c>
      <c r="G34" s="75"/>
    </row>
    <row r="35" spans="1:7" s="5" customFormat="1">
      <c r="C35" s="75"/>
      <c r="D35" s="75"/>
      <c r="F35" s="75"/>
      <c r="G35" s="75"/>
    </row>
    <row r="36" spans="1:7" s="5" customFormat="1">
      <c r="C36" s="75" t="s">
        <v>49</v>
      </c>
      <c r="D36" s="76">
        <f>AVERAGE(D14:D20)</f>
        <v>4077.028571428571</v>
      </c>
      <c r="F36" s="75" t="s">
        <v>49</v>
      </c>
      <c r="G36" s="76">
        <f>AVERAGE(H14:H20)</f>
        <v>4038.5481142857143</v>
      </c>
    </row>
    <row r="37" spans="1:7" s="5" customFormat="1">
      <c r="C37" s="75" t="s">
        <v>50</v>
      </c>
      <c r="D37" s="76">
        <f>AVERAGE(D7:D13)</f>
        <v>4409.3714285714286</v>
      </c>
      <c r="F37" s="75" t="s">
        <v>50</v>
      </c>
      <c r="G37" s="76">
        <f>AVERAGE(H7:H13)</f>
        <v>4336.6310857142862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zoomScale="150" zoomScaleNormal="150" zoomScalePageLayoutView="150" workbookViewId="0">
      <selection activeCell="N40" sqref="N40"/>
    </sheetView>
  </sheetViews>
  <sheetFormatPr baseColWidth="10" defaultColWidth="8.83203125" defaultRowHeight="14" x14ac:dyDescent="0"/>
  <cols>
    <col min="1" max="1" width="10.6640625" bestFit="1" customWidth="1"/>
    <col min="3" max="5" width="14.33203125" bestFit="1" customWidth="1"/>
    <col min="6" max="6" width="16" customWidth="1"/>
    <col min="7" max="7" width="12.33203125" bestFit="1" customWidth="1"/>
    <col min="8" max="8" width="17.6640625" customWidth="1"/>
    <col min="9" max="9" width="14.83203125" customWidth="1"/>
    <col min="10" max="10" width="13" bestFit="1" customWidth="1"/>
    <col min="11" max="11" width="14" bestFit="1" customWidth="1"/>
    <col min="12" max="12" width="13.83203125" bestFit="1" customWidth="1"/>
    <col min="13" max="13" width="13" bestFit="1" customWidth="1"/>
    <col min="14" max="14" width="14" bestFit="1" customWidth="1"/>
    <col min="15" max="15" width="13.83203125" bestFit="1" customWidth="1"/>
  </cols>
  <sheetData>
    <row r="1" spans="1:16">
      <c r="A1" s="85" t="s">
        <v>56</v>
      </c>
    </row>
    <row r="2" spans="1:16">
      <c r="A2" s="85"/>
    </row>
    <row r="3" spans="1:16">
      <c r="A3" t="s">
        <v>74</v>
      </c>
    </row>
    <row r="6" spans="1:16">
      <c r="A6" s="5"/>
      <c r="B6" s="5"/>
      <c r="C6" s="53" t="s">
        <v>35</v>
      </c>
      <c r="D6" s="53" t="s">
        <v>84</v>
      </c>
      <c r="E6" s="53" t="s">
        <v>37</v>
      </c>
      <c r="F6" s="93" t="s">
        <v>35</v>
      </c>
      <c r="G6" s="93" t="s">
        <v>35</v>
      </c>
      <c r="H6" s="93" t="s">
        <v>84</v>
      </c>
      <c r="I6" s="93" t="s">
        <v>84</v>
      </c>
      <c r="J6" s="113" t="s">
        <v>89</v>
      </c>
      <c r="K6" s="113" t="s">
        <v>91</v>
      </c>
      <c r="L6" s="113" t="s">
        <v>92</v>
      </c>
      <c r="M6" s="113" t="s">
        <v>93</v>
      </c>
      <c r="N6" s="113" t="s">
        <v>94</v>
      </c>
      <c r="O6" s="113" t="s">
        <v>95</v>
      </c>
    </row>
    <row r="7" spans="1:16" ht="15" thickBot="1">
      <c r="A7" s="53" t="s">
        <v>0</v>
      </c>
      <c r="B7" s="53" t="s">
        <v>1</v>
      </c>
      <c r="C7" s="31" t="s">
        <v>17</v>
      </c>
      <c r="D7" s="31" t="s">
        <v>17</v>
      </c>
      <c r="E7" s="53" t="s">
        <v>17</v>
      </c>
      <c r="F7" s="93" t="s">
        <v>82</v>
      </c>
      <c r="G7" s="93" t="s">
        <v>83</v>
      </c>
      <c r="H7" s="93" t="s">
        <v>82</v>
      </c>
      <c r="I7" s="93" t="s">
        <v>83</v>
      </c>
      <c r="J7" s="113" t="s">
        <v>90</v>
      </c>
      <c r="K7" s="114" t="s">
        <v>90</v>
      </c>
      <c r="L7" s="114" t="s">
        <v>90</v>
      </c>
      <c r="M7" s="114" t="s">
        <v>98</v>
      </c>
      <c r="N7" s="114" t="s">
        <v>98</v>
      </c>
      <c r="O7" s="114" t="s">
        <v>98</v>
      </c>
      <c r="P7" s="78"/>
    </row>
    <row r="8" spans="1:16" ht="16" thickTop="1" thickBot="1">
      <c r="A8" s="32">
        <v>7</v>
      </c>
      <c r="B8" s="33">
        <v>2</v>
      </c>
      <c r="C8" s="82">
        <v>188.58052124105012</v>
      </c>
      <c r="D8" s="82">
        <v>35.464971201272874</v>
      </c>
      <c r="E8" s="94">
        <f>(C8+D8)</f>
        <v>224.045492442323</v>
      </c>
      <c r="F8" s="98">
        <v>40.61</v>
      </c>
      <c r="G8" s="98">
        <v>1.5649999999999999</v>
      </c>
      <c r="H8" s="99">
        <v>41.9375</v>
      </c>
      <c r="I8" s="115">
        <v>1.605</v>
      </c>
      <c r="J8" s="118">
        <f>C8*F8/100</f>
        <v>76.58254967599045</v>
      </c>
      <c r="K8" s="119">
        <f>D8*H8/100</f>
        <v>14.873122297533811</v>
      </c>
      <c r="L8" s="119">
        <f>J8+K8</f>
        <v>91.455671973524261</v>
      </c>
      <c r="M8" s="119">
        <f>C8*G8/100</f>
        <v>2.9512851574224346</v>
      </c>
      <c r="N8" s="119">
        <f>D8*I8/100</f>
        <v>0.56921278778042961</v>
      </c>
      <c r="O8" s="119">
        <f>M8+N8</f>
        <v>3.5204979452028642</v>
      </c>
      <c r="P8" s="78"/>
    </row>
    <row r="9" spans="1:16" ht="15" thickBot="1">
      <c r="A9" s="36">
        <v>7</v>
      </c>
      <c r="B9" s="37">
        <v>6</v>
      </c>
      <c r="C9" s="83">
        <v>323.71432171837711</v>
      </c>
      <c r="D9" s="83">
        <v>42.37325186953062</v>
      </c>
      <c r="E9" s="95">
        <f t="shared" ref="E9:E21" si="0">(C9+D9)</f>
        <v>366.08757358790774</v>
      </c>
      <c r="F9" s="98">
        <v>43.61</v>
      </c>
      <c r="G9" s="98">
        <v>1.655</v>
      </c>
      <c r="H9" s="99">
        <v>41.787500000000001</v>
      </c>
      <c r="I9" s="115">
        <v>1.5925</v>
      </c>
      <c r="J9" s="118">
        <f t="shared" ref="J9:J21" si="1">C9*F9/100</f>
        <v>141.17181570138425</v>
      </c>
      <c r="K9" s="119">
        <f t="shared" ref="K9:K21" si="2">D9*H9/100</f>
        <v>17.70672262498011</v>
      </c>
      <c r="L9" s="119">
        <f t="shared" ref="L9:L21" si="3">J9+K9</f>
        <v>158.87853832636435</v>
      </c>
      <c r="M9" s="119">
        <f t="shared" ref="M9:M21" si="4">C9*G9/100</f>
        <v>5.3574720244391418</v>
      </c>
      <c r="N9" s="119">
        <f t="shared" ref="N9:N21" si="5">D9*I9/100</f>
        <v>0.67479403602227506</v>
      </c>
      <c r="O9" s="119">
        <f t="shared" ref="O9:O21" si="6">M9+N9</f>
        <v>6.0322660604614171</v>
      </c>
      <c r="P9" s="78"/>
    </row>
    <row r="10" spans="1:16" ht="15" thickBot="1">
      <c r="A10" s="36">
        <v>7</v>
      </c>
      <c r="B10" s="37">
        <v>8</v>
      </c>
      <c r="C10" s="83">
        <v>165.92565282418457</v>
      </c>
      <c r="D10" s="83">
        <v>15.941478440731903</v>
      </c>
      <c r="E10" s="95">
        <f t="shared" si="0"/>
        <v>181.86713126491648</v>
      </c>
      <c r="F10" s="98">
        <v>42.5075</v>
      </c>
      <c r="G10" s="98">
        <v>1.5925</v>
      </c>
      <c r="H10" s="99">
        <v>42.532499999999999</v>
      </c>
      <c r="I10" s="115">
        <v>1.7875000000000001</v>
      </c>
      <c r="J10" s="118">
        <f t="shared" si="1"/>
        <v>70.530846874240254</v>
      </c>
      <c r="K10" s="119">
        <f t="shared" si="2"/>
        <v>6.7803093178042966</v>
      </c>
      <c r="L10" s="119">
        <f t="shared" si="3"/>
        <v>77.31115619204455</v>
      </c>
      <c r="M10" s="119">
        <f t="shared" si="4"/>
        <v>2.6423660212251394</v>
      </c>
      <c r="N10" s="119">
        <f t="shared" si="5"/>
        <v>0.28495392712808276</v>
      </c>
      <c r="O10" s="119">
        <f t="shared" si="6"/>
        <v>2.9273199483532224</v>
      </c>
      <c r="P10" s="78"/>
    </row>
    <row r="11" spans="1:16" ht="15" thickBot="1">
      <c r="A11" s="36">
        <v>7</v>
      </c>
      <c r="B11" s="37">
        <v>10</v>
      </c>
      <c r="C11" s="83">
        <v>182.3782555290374</v>
      </c>
      <c r="D11" s="83">
        <v>27.629608273667461</v>
      </c>
      <c r="E11" s="95">
        <f t="shared" si="0"/>
        <v>210.00786380270486</v>
      </c>
      <c r="F11" s="98">
        <v>39.164999999999999</v>
      </c>
      <c r="G11" s="98">
        <v>1.57</v>
      </c>
      <c r="H11" s="99">
        <v>40.502499999999998</v>
      </c>
      <c r="I11" s="115">
        <v>1.4350000000000001</v>
      </c>
      <c r="J11" s="118">
        <f t="shared" si="1"/>
        <v>71.428443777947493</v>
      </c>
      <c r="K11" s="119">
        <f t="shared" si="2"/>
        <v>11.190682091042163</v>
      </c>
      <c r="L11" s="119">
        <f t="shared" si="3"/>
        <v>82.619125868989656</v>
      </c>
      <c r="M11" s="119">
        <f t="shared" si="4"/>
        <v>2.863338611805887</v>
      </c>
      <c r="N11" s="119">
        <f t="shared" si="5"/>
        <v>0.39648487872712807</v>
      </c>
      <c r="O11" s="119">
        <f t="shared" si="6"/>
        <v>3.259823490533015</v>
      </c>
      <c r="P11" s="78"/>
    </row>
    <row r="12" spans="1:16" ht="15" thickBot="1">
      <c r="A12" s="36">
        <v>7</v>
      </c>
      <c r="B12" s="37">
        <v>12</v>
      </c>
      <c r="C12" s="83">
        <v>516.67789594272074</v>
      </c>
      <c r="D12" s="83">
        <v>178.23148321400157</v>
      </c>
      <c r="E12" s="95">
        <f t="shared" si="0"/>
        <v>694.90937915672225</v>
      </c>
      <c r="F12" s="98">
        <v>45.055</v>
      </c>
      <c r="G12" s="98">
        <v>1.1575</v>
      </c>
      <c r="H12" s="99">
        <v>40.704999999999998</v>
      </c>
      <c r="I12" s="115">
        <v>1.4125000000000001</v>
      </c>
      <c r="J12" s="118">
        <f t="shared" si="1"/>
        <v>232.78922601699284</v>
      </c>
      <c r="K12" s="119">
        <f t="shared" si="2"/>
        <v>72.549125242259336</v>
      </c>
      <c r="L12" s="119">
        <f t="shared" si="3"/>
        <v>305.33835125925219</v>
      </c>
      <c r="M12" s="119">
        <f t="shared" si="4"/>
        <v>5.9805466455369922</v>
      </c>
      <c r="N12" s="119">
        <f t="shared" si="5"/>
        <v>2.5175197003977723</v>
      </c>
      <c r="O12" s="119">
        <f t="shared" si="6"/>
        <v>8.498066345934765</v>
      </c>
      <c r="P12" s="78"/>
    </row>
    <row r="13" spans="1:16" ht="15" thickBot="1">
      <c r="A13" s="36">
        <v>7</v>
      </c>
      <c r="B13" s="37">
        <v>13</v>
      </c>
      <c r="C13" s="83">
        <v>188.89506698488464</v>
      </c>
      <c r="D13" s="83">
        <v>43.646072871917262</v>
      </c>
      <c r="E13" s="95">
        <f t="shared" si="0"/>
        <v>232.54113985680189</v>
      </c>
      <c r="F13" s="98">
        <v>45.04</v>
      </c>
      <c r="G13" s="98">
        <v>0.91</v>
      </c>
      <c r="H13" s="99">
        <v>42.13</v>
      </c>
      <c r="I13" s="115">
        <v>1.22</v>
      </c>
      <c r="J13" s="118">
        <f t="shared" si="1"/>
        <v>85.078338169992037</v>
      </c>
      <c r="K13" s="119">
        <f t="shared" si="2"/>
        <v>18.388090500938745</v>
      </c>
      <c r="L13" s="119">
        <f t="shared" si="3"/>
        <v>103.46642867093078</v>
      </c>
      <c r="M13" s="119">
        <f t="shared" si="4"/>
        <v>1.7189451095624504</v>
      </c>
      <c r="N13" s="119">
        <f t="shared" si="5"/>
        <v>0.53248208903739058</v>
      </c>
      <c r="O13" s="119">
        <f t="shared" si="6"/>
        <v>2.2514271985998411</v>
      </c>
      <c r="P13" s="78"/>
    </row>
    <row r="14" spans="1:16" ht="15" thickBot="1">
      <c r="A14" s="36">
        <v>7</v>
      </c>
      <c r="B14" s="37">
        <v>14</v>
      </c>
      <c r="C14" s="83">
        <v>445.40078790771679</v>
      </c>
      <c r="D14" s="83">
        <v>51.419292919649955</v>
      </c>
      <c r="E14" s="95">
        <f t="shared" si="0"/>
        <v>496.82008082736672</v>
      </c>
      <c r="F14" s="98">
        <v>43.48</v>
      </c>
      <c r="G14" s="98">
        <v>1.3825000000000001</v>
      </c>
      <c r="H14" s="99">
        <v>41.924999999999997</v>
      </c>
      <c r="I14" s="115">
        <v>1.59</v>
      </c>
      <c r="J14" s="118">
        <f t="shared" si="1"/>
        <v>193.66026258227524</v>
      </c>
      <c r="K14" s="119">
        <f t="shared" si="2"/>
        <v>21.557538556563241</v>
      </c>
      <c r="L14" s="119">
        <f t="shared" si="3"/>
        <v>215.21780113883847</v>
      </c>
      <c r="M14" s="119">
        <f t="shared" si="4"/>
        <v>6.157665892824185</v>
      </c>
      <c r="N14" s="119">
        <f t="shared" si="5"/>
        <v>0.81756675742243434</v>
      </c>
      <c r="O14" s="119">
        <f t="shared" si="6"/>
        <v>6.9752326502466193</v>
      </c>
      <c r="P14" s="78"/>
    </row>
    <row r="15" spans="1:16" ht="15" thickBot="1">
      <c r="A15" s="40">
        <v>3</v>
      </c>
      <c r="B15" s="41">
        <v>2</v>
      </c>
      <c r="C15" s="80">
        <v>121.94631153540175</v>
      </c>
      <c r="D15" s="80">
        <v>30.441337788385042</v>
      </c>
      <c r="E15" s="96">
        <f>(C15+D15)</f>
        <v>152.38764932378677</v>
      </c>
      <c r="F15" s="100">
        <v>45.04</v>
      </c>
      <c r="G15" s="100">
        <v>1.7749999999999999</v>
      </c>
      <c r="H15" s="101">
        <v>45.307499999999997</v>
      </c>
      <c r="I15" s="116">
        <v>1.3149999999999999</v>
      </c>
      <c r="J15" s="100">
        <f t="shared" si="1"/>
        <v>54.924618715544945</v>
      </c>
      <c r="K15" s="120">
        <f t="shared" si="2"/>
        <v>13.792209118472551</v>
      </c>
      <c r="L15" s="120">
        <f t="shared" si="3"/>
        <v>68.716827834017494</v>
      </c>
      <c r="M15" s="120">
        <f t="shared" si="4"/>
        <v>2.1645470297533809</v>
      </c>
      <c r="N15" s="120">
        <f t="shared" si="5"/>
        <v>0.40030359191726328</v>
      </c>
      <c r="O15" s="120">
        <f t="shared" si="6"/>
        <v>2.5648506216706441</v>
      </c>
      <c r="P15" s="78"/>
    </row>
    <row r="16" spans="1:16" ht="15" thickBot="1">
      <c r="A16" s="40">
        <v>3</v>
      </c>
      <c r="B16" s="41">
        <v>6</v>
      </c>
      <c r="C16" s="80">
        <v>119.97049101034209</v>
      </c>
      <c r="D16" s="80">
        <v>30.262765314240252</v>
      </c>
      <c r="E16" s="96">
        <f t="shared" si="0"/>
        <v>150.23325632458233</v>
      </c>
      <c r="F16" s="100">
        <v>46.626666700000001</v>
      </c>
      <c r="G16" s="100">
        <v>2.2200000000000002</v>
      </c>
      <c r="H16" s="101">
        <v>40.454999999999998</v>
      </c>
      <c r="I16" s="116">
        <v>2.2650000000000001</v>
      </c>
      <c r="J16" s="100">
        <f t="shared" si="1"/>
        <v>55.938240981745665</v>
      </c>
      <c r="K16" s="120">
        <f t="shared" si="2"/>
        <v>12.242801707875891</v>
      </c>
      <c r="L16" s="120">
        <f t="shared" si="3"/>
        <v>68.181042689621563</v>
      </c>
      <c r="M16" s="120">
        <f t="shared" si="4"/>
        <v>2.6633449004295944</v>
      </c>
      <c r="N16" s="120">
        <f t="shared" si="5"/>
        <v>0.68545163436754175</v>
      </c>
      <c r="O16" s="120">
        <f t="shared" si="6"/>
        <v>3.348796534797136</v>
      </c>
      <c r="P16" s="78"/>
    </row>
    <row r="17" spans="1:16" ht="15" thickBot="1">
      <c r="A17" s="40">
        <v>3</v>
      </c>
      <c r="B17" s="41">
        <v>8</v>
      </c>
      <c r="C17" s="80">
        <v>192.90913858392997</v>
      </c>
      <c r="D17" s="80">
        <v>30.925550994431184</v>
      </c>
      <c r="E17" s="96">
        <f t="shared" si="0"/>
        <v>223.83468957836115</v>
      </c>
      <c r="F17" s="100">
        <v>43.262500000000003</v>
      </c>
      <c r="G17" s="100">
        <v>2.1749999999999998</v>
      </c>
      <c r="H17" s="101">
        <v>45.8125</v>
      </c>
      <c r="I17" s="116">
        <v>1.9025000000000001</v>
      </c>
      <c r="J17" s="100">
        <f t="shared" si="1"/>
        <v>83.457316079872712</v>
      </c>
      <c r="K17" s="120">
        <f t="shared" si="2"/>
        <v>14.167768049323787</v>
      </c>
      <c r="L17" s="120">
        <f t="shared" si="3"/>
        <v>97.625084129196495</v>
      </c>
      <c r="M17" s="120">
        <f t="shared" si="4"/>
        <v>4.1957737642004762</v>
      </c>
      <c r="N17" s="120">
        <f t="shared" si="5"/>
        <v>0.58835860766905324</v>
      </c>
      <c r="O17" s="120">
        <f t="shared" si="6"/>
        <v>4.7841323718695294</v>
      </c>
      <c r="P17" s="78"/>
    </row>
    <row r="18" spans="1:16" ht="15" thickBot="1">
      <c r="A18" s="40">
        <v>3</v>
      </c>
      <c r="B18" s="41">
        <v>9</v>
      </c>
      <c r="C18" s="80">
        <v>179.28003309466982</v>
      </c>
      <c r="D18" s="80">
        <v>20.721634367541768</v>
      </c>
      <c r="E18" s="96">
        <f t="shared" si="0"/>
        <v>200.00166746221157</v>
      </c>
      <c r="F18" s="100">
        <v>46.18</v>
      </c>
      <c r="G18" s="100">
        <v>1.49666667</v>
      </c>
      <c r="H18" s="101">
        <v>45.51</v>
      </c>
      <c r="I18" s="116">
        <v>1.59</v>
      </c>
      <c r="J18" s="100">
        <f t="shared" si="1"/>
        <v>82.791519283118518</v>
      </c>
      <c r="K18" s="120">
        <f t="shared" si="2"/>
        <v>9.430415800668257</v>
      </c>
      <c r="L18" s="120">
        <f t="shared" si="3"/>
        <v>92.221935083786775</v>
      </c>
      <c r="M18" s="120">
        <f t="shared" si="4"/>
        <v>2.6832245012928926</v>
      </c>
      <c r="N18" s="120">
        <f t="shared" si="5"/>
        <v>0.32947398644391412</v>
      </c>
      <c r="O18" s="120">
        <f t="shared" si="6"/>
        <v>3.0126984877368068</v>
      </c>
      <c r="P18" s="78"/>
    </row>
    <row r="19" spans="1:16" ht="15" thickBot="1">
      <c r="A19" s="40">
        <v>3</v>
      </c>
      <c r="B19" s="41">
        <v>10</v>
      </c>
      <c r="C19" s="80">
        <v>131.88273031026253</v>
      </c>
      <c r="D19" s="80">
        <v>61.727054256165466</v>
      </c>
      <c r="E19" s="96">
        <f t="shared" si="0"/>
        <v>193.609784566428</v>
      </c>
      <c r="F19" s="100">
        <v>44.453333299999997</v>
      </c>
      <c r="G19" s="100">
        <v>1.5966666700000001</v>
      </c>
      <c r="H19" s="101">
        <v>44.835000000000001</v>
      </c>
      <c r="I19" s="116">
        <v>1.69</v>
      </c>
      <c r="J19" s="100">
        <f t="shared" si="1"/>
        <v>58.626269669961118</v>
      </c>
      <c r="K19" s="120">
        <f t="shared" si="2"/>
        <v>27.675324775751786</v>
      </c>
      <c r="L19" s="120">
        <f t="shared" si="3"/>
        <v>86.301594445712908</v>
      </c>
      <c r="M19" s="120">
        <f t="shared" si="4"/>
        <v>2.1057275983499495</v>
      </c>
      <c r="N19" s="120">
        <f t="shared" si="5"/>
        <v>1.0431872169291965</v>
      </c>
      <c r="O19" s="120">
        <f t="shared" si="6"/>
        <v>3.148914815279146</v>
      </c>
      <c r="P19" s="78"/>
    </row>
    <row r="20" spans="1:16" ht="15" thickBot="1">
      <c r="A20" s="40">
        <v>3</v>
      </c>
      <c r="B20" s="41">
        <v>13</v>
      </c>
      <c r="C20" s="80">
        <v>132.89484295942719</v>
      </c>
      <c r="D20" s="80">
        <v>35.933270962609384</v>
      </c>
      <c r="E20" s="96">
        <f t="shared" si="0"/>
        <v>168.82811392203658</v>
      </c>
      <c r="F20" s="100">
        <v>47.04</v>
      </c>
      <c r="G20" s="100">
        <v>1.87</v>
      </c>
      <c r="H20" s="101">
        <v>46.023333299999997</v>
      </c>
      <c r="I20" s="116">
        <v>1.3366666700000001</v>
      </c>
      <c r="J20" s="100">
        <f t="shared" si="1"/>
        <v>62.51373412811455</v>
      </c>
      <c r="K20" s="120">
        <f t="shared" si="2"/>
        <v>16.537689060713834</v>
      </c>
      <c r="L20" s="120">
        <f t="shared" si="3"/>
        <v>79.05142318882838</v>
      </c>
      <c r="M20" s="120">
        <f t="shared" si="4"/>
        <v>2.4851335633412885</v>
      </c>
      <c r="N20" s="120">
        <f t="shared" si="5"/>
        <v>0.48030805639798785</v>
      </c>
      <c r="O20" s="120">
        <f t="shared" si="6"/>
        <v>2.9654416197392766</v>
      </c>
      <c r="P20" s="78"/>
    </row>
    <row r="21" spans="1:16" ht="15" thickBot="1">
      <c r="A21" s="44">
        <v>3</v>
      </c>
      <c r="B21" s="45">
        <v>15</v>
      </c>
      <c r="C21" s="81">
        <v>187.30792935560856</v>
      </c>
      <c r="D21" s="81">
        <v>47.137834208432778</v>
      </c>
      <c r="E21" s="97">
        <f t="shared" si="0"/>
        <v>234.44576356404133</v>
      </c>
      <c r="F21" s="100">
        <v>45.813333299999996</v>
      </c>
      <c r="G21" s="100">
        <v>1.37</v>
      </c>
      <c r="H21" s="101">
        <v>47.53</v>
      </c>
      <c r="I21" s="116">
        <v>1.085</v>
      </c>
      <c r="J21" s="100">
        <f t="shared" si="1"/>
        <v>85.812005973013498</v>
      </c>
      <c r="K21" s="120">
        <f t="shared" si="2"/>
        <v>22.404612599268098</v>
      </c>
      <c r="L21" s="120">
        <f t="shared" si="3"/>
        <v>108.21661857228159</v>
      </c>
      <c r="M21" s="120">
        <f t="shared" si="4"/>
        <v>2.5661186321718379</v>
      </c>
      <c r="N21" s="120">
        <f t="shared" si="5"/>
        <v>0.51144550116149556</v>
      </c>
      <c r="O21" s="120">
        <f t="shared" si="6"/>
        <v>3.0775641333333335</v>
      </c>
      <c r="P21" s="78"/>
    </row>
    <row r="22" spans="1:16" ht="15" thickTop="1">
      <c r="K22" s="77"/>
      <c r="L22" s="77"/>
      <c r="M22" s="77"/>
      <c r="N22" s="78"/>
      <c r="O22" s="79"/>
      <c r="P22" s="78"/>
    </row>
    <row r="23" spans="1:16">
      <c r="K23" s="77"/>
      <c r="L23" s="77"/>
      <c r="M23" s="77"/>
      <c r="N23" s="78"/>
      <c r="O23" s="79"/>
      <c r="P23" s="78"/>
    </row>
    <row r="24" spans="1:16">
      <c r="K24" s="77"/>
      <c r="L24" s="77"/>
      <c r="M24" s="77"/>
      <c r="N24" s="78"/>
      <c r="O24" s="79"/>
      <c r="P24" s="78"/>
    </row>
    <row r="25" spans="1:16">
      <c r="C25" s="75" t="s">
        <v>51</v>
      </c>
      <c r="D25" s="75"/>
      <c r="F25" s="75" t="s">
        <v>52</v>
      </c>
      <c r="G25" s="75"/>
      <c r="I25" s="75" t="s">
        <v>53</v>
      </c>
      <c r="J25" s="75"/>
      <c r="K25" s="77"/>
      <c r="M25" s="77"/>
      <c r="N25" s="78"/>
      <c r="O25" s="79"/>
      <c r="P25" s="78"/>
    </row>
    <row r="26" spans="1:16">
      <c r="C26" s="75"/>
      <c r="D26" s="75"/>
      <c r="F26" s="75"/>
      <c r="G26" s="75"/>
      <c r="I26" s="75"/>
      <c r="J26" s="75"/>
      <c r="K26" s="77"/>
      <c r="M26" s="77"/>
      <c r="N26" s="78"/>
      <c r="O26" s="79"/>
      <c r="P26" s="78"/>
    </row>
    <row r="27" spans="1:16">
      <c r="C27" s="75" t="s">
        <v>49</v>
      </c>
      <c r="D27" s="76">
        <f>AVERAGE(C15:C21)</f>
        <v>152.31306812137743</v>
      </c>
      <c r="F27" s="75" t="s">
        <v>49</v>
      </c>
      <c r="G27" s="76">
        <f>AVERAGE(D15:D21)</f>
        <v>36.735635413115126</v>
      </c>
      <c r="I27" s="75" t="s">
        <v>49</v>
      </c>
      <c r="J27" s="76">
        <f>AVERAGE(E15:E21)</f>
        <v>189.04870353449252</v>
      </c>
      <c r="K27" s="77"/>
      <c r="M27" s="77"/>
      <c r="N27" s="78"/>
      <c r="O27" s="79"/>
      <c r="P27" s="78"/>
    </row>
    <row r="28" spans="1:16">
      <c r="C28" s="75" t="s">
        <v>50</v>
      </c>
      <c r="D28" s="76">
        <f>AVERAGE(C8:C14)</f>
        <v>287.367500306853</v>
      </c>
      <c r="F28" s="75" t="s">
        <v>50</v>
      </c>
      <c r="G28" s="76">
        <f>AVERAGE(D8:D14)</f>
        <v>56.38659411296738</v>
      </c>
      <c r="I28" s="75" t="s">
        <v>50</v>
      </c>
      <c r="J28" s="76">
        <f>AVERAGE(E8:E14)</f>
        <v>343.75409441982043</v>
      </c>
      <c r="K28" s="77"/>
      <c r="M28" s="77"/>
      <c r="N28" s="78"/>
      <c r="O28" s="79"/>
      <c r="P28" s="78"/>
    </row>
    <row r="29" spans="1:16">
      <c r="K29" s="77"/>
      <c r="L29" s="77"/>
      <c r="M29" s="77"/>
      <c r="N29" s="78"/>
      <c r="O29" s="79"/>
      <c r="P29" s="78"/>
    </row>
    <row r="30" spans="1:16">
      <c r="K30" s="77"/>
      <c r="L30" s="77"/>
      <c r="M30" s="77"/>
      <c r="N30" s="78"/>
      <c r="O30" s="79"/>
      <c r="P30" s="78"/>
    </row>
    <row r="31" spans="1:16">
      <c r="K31" s="77"/>
      <c r="L31" s="77"/>
      <c r="M31" s="77"/>
      <c r="N31" s="78"/>
      <c r="O31" s="79"/>
      <c r="P31" s="78"/>
    </row>
    <row r="32" spans="1:16">
      <c r="C32" s="75" t="s">
        <v>85</v>
      </c>
      <c r="D32" s="75"/>
      <c r="F32" s="75" t="s">
        <v>86</v>
      </c>
      <c r="G32" s="75"/>
      <c r="I32" s="75" t="s">
        <v>96</v>
      </c>
      <c r="K32" s="77"/>
      <c r="L32" s="77"/>
      <c r="M32" s="77"/>
      <c r="N32" s="78"/>
      <c r="O32" s="79"/>
      <c r="P32" s="78"/>
    </row>
    <row r="33" spans="3:16">
      <c r="K33" s="77"/>
      <c r="L33" s="77"/>
      <c r="M33" s="77"/>
      <c r="N33" s="78"/>
      <c r="O33" s="79"/>
      <c r="P33" s="78"/>
    </row>
    <row r="34" spans="3:16">
      <c r="C34" s="75" t="s">
        <v>49</v>
      </c>
      <c r="D34" s="76">
        <f>AVERAGE(F15:F21)</f>
        <v>45.487976185714288</v>
      </c>
      <c r="F34" s="75" t="s">
        <v>49</v>
      </c>
      <c r="G34" s="76">
        <f>AVERAGE(H15:H21)</f>
        <v>45.067619042857146</v>
      </c>
      <c r="I34" s="75" t="s">
        <v>49</v>
      </c>
      <c r="J34" s="117">
        <f>AVERAGE(L15:L21)</f>
        <v>85.75921799192075</v>
      </c>
      <c r="K34" s="77"/>
      <c r="L34" s="77"/>
      <c r="M34" s="77"/>
      <c r="N34" s="78"/>
      <c r="O34" s="79"/>
      <c r="P34" s="78"/>
    </row>
    <row r="35" spans="3:16">
      <c r="C35" s="75" t="s">
        <v>50</v>
      </c>
      <c r="D35" s="76">
        <f>AVERAGE(F8:F14)</f>
        <v>42.781071428571423</v>
      </c>
      <c r="F35" s="75" t="s">
        <v>50</v>
      </c>
      <c r="G35" s="76">
        <f>AVERAGE(H8:H14)</f>
        <v>41.645714285714284</v>
      </c>
      <c r="I35" s="75" t="s">
        <v>50</v>
      </c>
      <c r="J35" s="117">
        <f>AVERAGE(L8:L14)</f>
        <v>147.75529620427776</v>
      </c>
      <c r="K35" s="77"/>
      <c r="L35" s="77"/>
      <c r="M35" s="77"/>
      <c r="N35" s="78"/>
      <c r="O35" s="79"/>
      <c r="P35" s="78"/>
    </row>
    <row r="36" spans="3:16">
      <c r="K36" s="77"/>
      <c r="L36" s="77"/>
      <c r="M36" s="77"/>
      <c r="N36" s="78"/>
      <c r="O36" s="79"/>
      <c r="P36" s="78"/>
    </row>
    <row r="37" spans="3:16">
      <c r="K37" s="77"/>
      <c r="L37" s="77"/>
      <c r="M37" s="77"/>
      <c r="N37" s="78"/>
      <c r="O37" s="79"/>
      <c r="P37" s="78"/>
    </row>
    <row r="38" spans="3:16">
      <c r="C38" s="75" t="s">
        <v>87</v>
      </c>
      <c r="D38" s="75"/>
      <c r="F38" s="75" t="s">
        <v>88</v>
      </c>
      <c r="G38" s="75"/>
      <c r="I38" s="75" t="s">
        <v>97</v>
      </c>
      <c r="K38" s="77"/>
      <c r="L38" s="77"/>
      <c r="M38" s="77"/>
      <c r="N38" s="78"/>
      <c r="O38" s="79"/>
      <c r="P38" s="78"/>
    </row>
    <row r="39" spans="3:16">
      <c r="K39" s="77"/>
      <c r="L39" s="77"/>
      <c r="M39" s="77"/>
      <c r="N39" s="78"/>
      <c r="O39" s="79"/>
      <c r="P39" s="78"/>
    </row>
    <row r="40" spans="3:16">
      <c r="C40" s="75" t="s">
        <v>49</v>
      </c>
      <c r="D40" s="76">
        <f>AVERAGE(G15:G21)</f>
        <v>1.7861904771428574</v>
      </c>
      <c r="F40" s="75" t="s">
        <v>49</v>
      </c>
      <c r="G40" s="76">
        <f>AVERAGE(I15:I21)</f>
        <v>1.5977380957142857</v>
      </c>
      <c r="I40" s="75" t="s">
        <v>49</v>
      </c>
      <c r="J40" s="117">
        <f>AVERAGE(O15:O21)</f>
        <v>3.2717712263465528</v>
      </c>
      <c r="K40" s="77"/>
      <c r="L40" s="77"/>
      <c r="M40" s="77"/>
      <c r="N40" s="78"/>
      <c r="O40" s="79"/>
      <c r="P40" s="78"/>
    </row>
    <row r="41" spans="3:16">
      <c r="C41" s="75" t="s">
        <v>50</v>
      </c>
      <c r="D41" s="76">
        <f>AVERAGE(G8:G14)</f>
        <v>1.4046428571428571</v>
      </c>
      <c r="F41" s="75" t="s">
        <v>50</v>
      </c>
      <c r="G41" s="76">
        <f>AVERAGE(I8:I14)</f>
        <v>1.520357142857143</v>
      </c>
      <c r="I41" s="75" t="s">
        <v>50</v>
      </c>
      <c r="J41" s="117">
        <f>AVERAGE(O8:O14)</f>
        <v>4.7806619484759638</v>
      </c>
      <c r="K41" s="77"/>
      <c r="L41" s="77"/>
      <c r="M41" s="77"/>
      <c r="N41" s="78"/>
      <c r="O41" s="79"/>
      <c r="P41" s="78"/>
    </row>
    <row r="42" spans="3:16">
      <c r="K42" s="77"/>
      <c r="L42" s="77"/>
      <c r="M42" s="77"/>
      <c r="N42" s="78"/>
      <c r="O42" s="79"/>
      <c r="P42" s="7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Conditions for use of data</vt:lpstr>
      <vt:lpstr>Meta Data</vt:lpstr>
      <vt:lpstr>O Horizon Thickness</vt:lpstr>
      <vt:lpstr>All Root Mass Data</vt:lpstr>
      <vt:lpstr>Summary O Horizon Mass &amp; Roots</vt:lpstr>
      <vt:lpstr>Summary Total (Org + Min) Data</vt:lpstr>
    </vt:vector>
  </TitlesOfParts>
  <Company>West Virginia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Psychology</dc:creator>
  <cp:lastModifiedBy>William Peterjohn</cp:lastModifiedBy>
  <cp:lastPrinted>2012-07-20T18:54:52Z</cp:lastPrinted>
  <dcterms:created xsi:type="dcterms:W3CDTF">2012-06-19T13:04:28Z</dcterms:created>
  <dcterms:modified xsi:type="dcterms:W3CDTF">2015-06-25T18:34:31Z</dcterms:modified>
</cp:coreProperties>
</file>